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lientes\Siglo XXI\EFIP\MODELOS NUEVO PLAN\Para compartir a alumnos\"/>
    </mc:Choice>
  </mc:AlternateContent>
  <xr:revisionPtr revIDLastSave="0" documentId="13_ncr:1_{2077D28E-F193-43B2-A9FC-84C259D8044B}" xr6:coauthVersionLast="43" xr6:coauthVersionMax="43" xr10:uidLastSave="{00000000-0000-0000-0000-000000000000}"/>
  <bookViews>
    <workbookView xWindow="-120" yWindow="-120" windowWidth="20730" windowHeight="11160" tabRatio="544" xr2:uid="{00000000-000D-0000-FFFF-FFFF00000000}"/>
  </bookViews>
  <sheets>
    <sheet name="Datos" sheetId="11" r:id="rId1"/>
    <sheet name="Enunciado" sheetId="1" state="hidden" r:id="rId2"/>
    <sheet name="Registrac. Cbles" sheetId="12" r:id="rId3"/>
    <sheet name="Planilla " sheetId="13" r:id="rId4"/>
    <sheet name="Estados Contables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2" l="1"/>
  <c r="H20" i="12" s="1"/>
  <c r="H14" i="12"/>
  <c r="H13" i="12"/>
  <c r="H16" i="12" s="1"/>
  <c r="H10" i="12"/>
  <c r="H11" i="12" s="1"/>
  <c r="H7" i="12"/>
  <c r="H5" i="12"/>
  <c r="H6" i="12" s="1"/>
  <c r="H8" i="12" l="1"/>
  <c r="F20" i="13" l="1"/>
  <c r="J20" i="13" s="1"/>
  <c r="F19" i="13"/>
  <c r="J19" i="13" s="1"/>
  <c r="B11" i="14" l="1"/>
  <c r="H6" i="14" l="1"/>
  <c r="H15" i="14" l="1"/>
  <c r="K37" i="13"/>
  <c r="K39" i="13" s="1"/>
  <c r="H37" i="13"/>
  <c r="H39" i="13" s="1"/>
  <c r="C37" i="13"/>
  <c r="C39" i="13" s="1"/>
  <c r="B37" i="13"/>
  <c r="B39" i="13" s="1"/>
  <c r="H17" i="14" l="1"/>
  <c r="E27" i="11" l="1"/>
  <c r="D27" i="11"/>
  <c r="E20" i="1" l="1"/>
  <c r="C70" i="1" l="1"/>
  <c r="E30" i="1"/>
  <c r="D28" i="1" l="1"/>
  <c r="D30" i="1" l="1"/>
  <c r="F31" i="1" s="1"/>
  <c r="I39" i="13" l="1"/>
  <c r="I37" i="13"/>
  <c r="I38" i="13"/>
  <c r="B42" i="13" s="1"/>
  <c r="B50" i="13" s="1"/>
  <c r="B51" i="13" s="1"/>
  <c r="D39" i="12" s="1"/>
  <c r="E8" i="14"/>
  <c r="E11" i="14" s="1"/>
  <c r="E12" i="14" s="1"/>
  <c r="E40" i="12" l="1"/>
  <c r="D34" i="13"/>
  <c r="E35" i="13" l="1"/>
  <c r="D37" i="13"/>
  <c r="D39" i="13" s="1"/>
  <c r="F34" i="13"/>
  <c r="J34" i="13" l="1"/>
  <c r="J37" i="13" s="1"/>
  <c r="F37" i="13"/>
  <c r="F39" i="13" s="1"/>
  <c r="E37" i="13"/>
  <c r="E39" i="13" s="1"/>
  <c r="G35" i="13"/>
  <c r="H18" i="14" l="1"/>
  <c r="H19" i="14" s="1"/>
  <c r="O13" i="14" s="1"/>
  <c r="G37" i="13"/>
  <c r="G39" i="13" s="1"/>
  <c r="J38" i="13"/>
  <c r="J39" i="13"/>
  <c r="O14" i="14" l="1"/>
  <c r="P13" i="14"/>
  <c r="P14" i="14" s="1"/>
  <c r="E14" i="14" s="1"/>
  <c r="E15" i="14" s="1"/>
</calcChain>
</file>

<file path=xl/sharedStrings.xml><?xml version="1.0" encoding="utf-8"?>
<sst xmlns="http://schemas.openxmlformats.org/spreadsheetml/2006/main" count="314" uniqueCount="256">
  <si>
    <t>Debe</t>
  </si>
  <si>
    <t>Haber</t>
  </si>
  <si>
    <t>Capital Social</t>
  </si>
  <si>
    <t>Ventas</t>
  </si>
  <si>
    <t>Compras</t>
  </si>
  <si>
    <t>Sueldos y Jornales</t>
  </si>
  <si>
    <t>Cargas sociales</t>
  </si>
  <si>
    <t>Mercaderías</t>
  </si>
  <si>
    <t>Detalle</t>
  </si>
  <si>
    <t>Totales</t>
  </si>
  <si>
    <t>I- Caso práctico</t>
  </si>
  <si>
    <t>a) Balance de saldos al 31-12-x1</t>
  </si>
  <si>
    <t>Legajo:</t>
  </si>
  <si>
    <t>Carrera de Contador  Público</t>
  </si>
  <si>
    <t>Apellido y Nombre :</t>
  </si>
  <si>
    <t>b) Información adicional</t>
  </si>
  <si>
    <t>c) Tareas a cargo del alumno</t>
  </si>
  <si>
    <t xml:space="preserve">               -2-</t>
  </si>
  <si>
    <t>Resultados no asignados</t>
  </si>
  <si>
    <t xml:space="preserve">2. Completar la hoja de trabajo. </t>
  </si>
  <si>
    <t xml:space="preserve">3. Confeccionar los estados básicos: ESP,ER,EEPN </t>
  </si>
  <si>
    <t xml:space="preserve">    Ganancias.</t>
  </si>
  <si>
    <t>1. Hacer los asientos de ajustes correspondientes y determinar el Impuesto a las</t>
  </si>
  <si>
    <t xml:space="preserve">Examen Final Integrador Presencial  I </t>
  </si>
  <si>
    <t>Aportes irrevocables</t>
  </si>
  <si>
    <t>Acciones con cotizacion</t>
  </si>
  <si>
    <t>Intereses no devengados</t>
  </si>
  <si>
    <t>Director "A"</t>
  </si>
  <si>
    <t>Director "B"</t>
  </si>
  <si>
    <t>Los honorarios a abonar a los directores por el ejercicio  actual:</t>
  </si>
  <si>
    <t>La existencia final al valuada al costo de la ultima compra y</t>
  </si>
  <si>
    <t>coincidente con el costo incurrido es de $</t>
  </si>
  <si>
    <t>El VNR a la fecha de cierre es de $</t>
  </si>
  <si>
    <t>El Costo de reposición al cierre es de $</t>
  </si>
  <si>
    <t>Clientes</t>
  </si>
  <si>
    <t>Caja</t>
  </si>
  <si>
    <t>La empresa esta organizada jurídicamente bajo la forma de una  S.A. y  esta</t>
  </si>
  <si>
    <t>ESTADO DE RESULTADOS</t>
  </si>
  <si>
    <t>Banco cta cte</t>
  </si>
  <si>
    <t>Sueldo bruto diciembre x1</t>
  </si>
  <si>
    <t>Antigüedad al 31-1-x1</t>
  </si>
  <si>
    <t>Donaciones</t>
  </si>
  <si>
    <t>Plazo fijo</t>
  </si>
  <si>
    <t>Liquidación de sueldos</t>
  </si>
  <si>
    <t>Los aportes son del 17% y las contribuciones del 27%</t>
  </si>
  <si>
    <t>La liquidación final no esta registrada.</t>
  </si>
  <si>
    <t>Remuneración más alta del semestre</t>
  </si>
  <si>
    <t>SUSS a pagar</t>
  </si>
  <si>
    <t>Proveedores</t>
  </si>
  <si>
    <t>Otros pasivos</t>
  </si>
  <si>
    <t>La compra y la amortización no estan registradas.</t>
  </si>
  <si>
    <t>Maquinarias</t>
  </si>
  <si>
    <t>La instalación fue realizada por el técnico con un costo de $400 abonado en efectivo.</t>
  </si>
  <si>
    <t>El 01-12 se compró una maquina a $5000 a crédito con vencimiento a los 60 días. El valor de contado de la máquina asciende a $4500.</t>
  </si>
  <si>
    <t>EL 30-12 se consituye una previsión por despidos de personal de administración por $5000. No está contabilizada.</t>
  </si>
  <si>
    <t>El 30-05 se realizó una donación a la Municipalidad de Córdoba por medio de una transferencia bancaria.</t>
  </si>
  <si>
    <t>Mercaderias (bienes de cambio en general)</t>
  </si>
  <si>
    <t>El 20-12 se preavisa al trabajador XX que desde el 01-01 x2 la empresa ha decidido prescindir de sus servicios no invocando causa.</t>
  </si>
  <si>
    <t>3 años</t>
  </si>
  <si>
    <t>Desde el 01-01 x2 se preve un incremento de salarios del 10%</t>
  </si>
  <si>
    <t>El trabajador gozó las vacaciones del período en abril x1  luego de finalizar su liciencia por matrimonio.</t>
  </si>
  <si>
    <t>administrada por  dos directores y tiene además un síndico. Fecha de cierre: 31-12</t>
  </si>
  <si>
    <t>Honorarios Directores y síndico</t>
  </si>
  <si>
    <t>Síndico</t>
  </si>
  <si>
    <t>El plazo fijo se consituyó el 31/12/2016 por 30 días al 24% TNA</t>
  </si>
  <si>
    <t xml:space="preserve">Otros activos </t>
  </si>
  <si>
    <t>Se decide amortizar la misma por año de alta en 10 años.(igual criterio impositivo)</t>
  </si>
  <si>
    <t>Acciones con cotización</t>
  </si>
  <si>
    <t>Banco del Sur cta. cte.</t>
  </si>
  <si>
    <t>Deudores por Ventas</t>
  </si>
  <si>
    <t>Documentos a Cobrar Comerciales</t>
  </si>
  <si>
    <t>Alquileres a Devengar</t>
  </si>
  <si>
    <t>Obligaciones a Pagar Comerciales</t>
  </si>
  <si>
    <t>Intereses a Devengar (Doc. a Cobrar Ciales)</t>
  </si>
  <si>
    <t>Capital Suscripto</t>
  </si>
  <si>
    <t>Resultados No Asignados</t>
  </si>
  <si>
    <t>Devoluciones de Ventas</t>
  </si>
  <si>
    <t>El saldo de la cuenta Acciones con Cotización corresponde a la compra de 1.000 acciones de Norte S.A.</t>
  </si>
  <si>
    <t xml:space="preserve"> Al 31-12-X1 las acciones cotizan a $ 0,70 cada una y la comisión del agente de bolsa es del 3%.</t>
  </si>
  <si>
    <t>Alquileres Perdidios</t>
  </si>
  <si>
    <t>La empresa asigna a la máquina una vida útil de 10 años, computando completo el año de alta (Igual criterio impositivo).</t>
  </si>
  <si>
    <t xml:space="preserve">Donaciones </t>
  </si>
  <si>
    <t>De la Conciliación Bancaria efectuada surge la siguiente información:</t>
  </si>
  <si>
    <t>* Nota de Débito por Gastos Bancarios no registrados por la empresa: $ 100,00.</t>
  </si>
  <si>
    <t>* Depósitos en Tránsito no registrados por el Banco: $ 1.000,00.</t>
  </si>
  <si>
    <t>La operación de compra, la instalación y la depreciación del Ejercicio no se encuentran registradas.</t>
  </si>
  <si>
    <t>Gastos Bancarios</t>
  </si>
  <si>
    <t>Banco del Sur Cta. Cte.</t>
  </si>
  <si>
    <t>Acciones con Cotización</t>
  </si>
  <si>
    <t>Obligaciones a Pagar</t>
  </si>
  <si>
    <t>Depreciación Maquinarias</t>
  </si>
  <si>
    <t>Intereses Perdidos</t>
  </si>
  <si>
    <t>Qebranto por Despidos</t>
  </si>
  <si>
    <t>Previsión para Despidos</t>
  </si>
  <si>
    <t xml:space="preserve">El valor de contado de la máquina asciendo a $ 4.700. </t>
  </si>
  <si>
    <t>Al 31-12-X1 el Costo de Reposición del stock es de $ 29.000,00 y su VNR es de $ 36.000,00.</t>
  </si>
  <si>
    <t>Ganancia Diferencia de Cotizac. Acciones</t>
  </si>
  <si>
    <t>Costo de la Mercadería Vendida</t>
  </si>
  <si>
    <t>Resultado por Tenencia Mercaderías</t>
  </si>
  <si>
    <t>Depreciación Acumulada Maquinarias</t>
  </si>
  <si>
    <t>Quebranto por Despidos</t>
  </si>
  <si>
    <t>EL 31-12 se debe constituir una Previsión para Despidos por $ 2.000.</t>
  </si>
  <si>
    <t>TOTALES</t>
  </si>
  <si>
    <t>SALDOS</t>
  </si>
  <si>
    <t>DEUDOR</t>
  </si>
  <si>
    <t>ACREEDOR</t>
  </si>
  <si>
    <t>CUENTAS</t>
  </si>
  <si>
    <t>AJUSTES</t>
  </si>
  <si>
    <t>DEBE</t>
  </si>
  <si>
    <t>HABER</t>
  </si>
  <si>
    <t>Intereses Comerciales Ganados</t>
  </si>
  <si>
    <t>Reserva Legal</t>
  </si>
  <si>
    <t>Intereses a Devengar  (D a C)</t>
  </si>
  <si>
    <t>SALDOS AJUSTADOS</t>
  </si>
  <si>
    <t>CUENTAS PATRIMONIALES</t>
  </si>
  <si>
    <t>CUENTAS DE RESULTADO</t>
  </si>
  <si>
    <t>A (A)</t>
  </si>
  <si>
    <t>P (P) PN</t>
  </si>
  <si>
    <t>RTDO NEG.</t>
  </si>
  <si>
    <t>RTDO POSIT.</t>
  </si>
  <si>
    <t>RESULTADO DEL EJERCICIO</t>
  </si>
  <si>
    <t>SUBTOTALES</t>
  </si>
  <si>
    <t>Utilidad Contable</t>
  </si>
  <si>
    <t>Más:</t>
  </si>
  <si>
    <t>Menos:</t>
  </si>
  <si>
    <t>Utilidad Impositiva</t>
  </si>
  <si>
    <t>Impuesto a las Ganancias (35%)</t>
  </si>
  <si>
    <t>Los honorarios a abonar por el Ejercicio actual son los siguientes: Director: $ 8.500,00 y Síndico: $ 6.500,00.</t>
  </si>
  <si>
    <t>Ajuste Previsión para Despidos</t>
  </si>
  <si>
    <t>Ajuste Resultado por Tenencia Mercaderías</t>
  </si>
  <si>
    <t>Deducción Honorarios Director</t>
  </si>
  <si>
    <t>Deducción Honorarios Síndico</t>
  </si>
  <si>
    <t xml:space="preserve">El saldo de la cuenta Documentos a Cobrar Comerciales corresponde a un documento firmado el 01-11-X1, a 3 meses </t>
  </si>
  <si>
    <t xml:space="preserve">de plazo, que incluye intereses del 2% mensual. </t>
  </si>
  <si>
    <t xml:space="preserve">La existencia final de Mercaderías corresponde a Bienes de Cambio en general. Se encuentra valuada al costo  de la </t>
  </si>
  <si>
    <t xml:space="preserve">El 01-12  se adquirió una maquina a crédito en $ 5.100, importe por el cual se firmó un documento a 60 días de plazo. </t>
  </si>
  <si>
    <t>El saldo de la cuenta Donaciones corresponde a una donación efectuada en favor de la Municipalidad de Río Azul.</t>
  </si>
  <si>
    <t>3. Determinar el Impuesto a las Ganancias por el Ejercicio anual finalizado el 31-12-X1.</t>
  </si>
  <si>
    <t>1. Registrar los asientos de ajustes correspondientes.</t>
  </si>
  <si>
    <t xml:space="preserve">4. Confeccionar los siguientes Estados Contables Básicos: ESP,ER y EEPN. </t>
  </si>
  <si>
    <t>ACTIVO</t>
  </si>
  <si>
    <t>ACTIVOS CORIENTES</t>
  </si>
  <si>
    <t>CAJA Y BANCOS</t>
  </si>
  <si>
    <t>INVERSIONES</t>
  </si>
  <si>
    <t>CRÉDITOS POR VENTAS</t>
  </si>
  <si>
    <t>OTROS CRÉDITOS</t>
  </si>
  <si>
    <t>BIENES DE CAMBIO</t>
  </si>
  <si>
    <t>ACTIVOS NO CORRIENTES</t>
  </si>
  <si>
    <t>BIENES DE USO</t>
  </si>
  <si>
    <t>TOTAL ACTIVOS CORRIENTES</t>
  </si>
  <si>
    <t>TOTAL ACTIVOS NO CORRIENTES</t>
  </si>
  <si>
    <t>PASIVO</t>
  </si>
  <si>
    <t>PASIVOS CORRIENTES</t>
  </si>
  <si>
    <t>CUENTAS POR PAGAR</t>
  </si>
  <si>
    <t>CARGAS FISCALES</t>
  </si>
  <si>
    <t>TOTAL PASIVOS CORRIENTES</t>
  </si>
  <si>
    <t>PREVISIONES</t>
  </si>
  <si>
    <t>PATRIMONIO NETO</t>
  </si>
  <si>
    <t>TOTAL PASIVO MÁS P.N</t>
  </si>
  <si>
    <t>TOTAL ACTIVO</t>
  </si>
  <si>
    <t>ESTADO DE SITUACIÓN PATRIMONIAL</t>
  </si>
  <si>
    <t>Correspondiente al Ejercicio anual finalizado el  31-12-X1</t>
  </si>
  <si>
    <t>Por el Ejercicio anual finalizado el 31-12-X1</t>
  </si>
  <si>
    <t>RESULTADOS FINANCIEROS Y POR TENENCIA</t>
  </si>
  <si>
    <t>Generados por Activos</t>
  </si>
  <si>
    <t>Generados por Pasivos</t>
  </si>
  <si>
    <t>IMPUESTO A LAS GANANCIAS</t>
  </si>
  <si>
    <t>VENTAS NETAS DE BIENES</t>
  </si>
  <si>
    <t>GANANCIA BRUTA</t>
  </si>
  <si>
    <t>GANANCIA ORDINARIA</t>
  </si>
  <si>
    <t>GANANCIA ANTES DEL IMPUESTO A LAS GANANCIAS</t>
  </si>
  <si>
    <t>ESTADO DE EVOLUCIÓN DEL PATRIMONIO NETO</t>
  </si>
  <si>
    <t>RUBROS</t>
  </si>
  <si>
    <t>Saldos al inicio del Ejercicio</t>
  </si>
  <si>
    <t>Modificaciones al Saldo inicial</t>
  </si>
  <si>
    <t>Saldos al inicio modificados</t>
  </si>
  <si>
    <t>No Asignados</t>
  </si>
  <si>
    <t xml:space="preserve">Distribución de Resultados </t>
  </si>
  <si>
    <t xml:space="preserve">   Reserva Legal</t>
  </si>
  <si>
    <t>Ganancia del Ejercicio</t>
  </si>
  <si>
    <t>Saldos al cierre del Ejercicio</t>
  </si>
  <si>
    <t>El saldo de la Reserva Legal corresponde a la Asignación de Resultados efectuada en el mes de Abril de X1</t>
  </si>
  <si>
    <t>OTROS PASIVOS</t>
  </si>
  <si>
    <t>COSTO DE LAS MERCADERÍAS VENDIDAS</t>
  </si>
  <si>
    <t>GASTOS DE COMERCIALIZACIÓN Y ADMINISTRACIÓN</t>
  </si>
  <si>
    <t>Resultados por Tenencia de Bienes de Cambio</t>
  </si>
  <si>
    <t>CAPITAL S.</t>
  </si>
  <si>
    <t>TOTAL</t>
  </si>
  <si>
    <t>APORTES DE LOS PROPIET.</t>
  </si>
  <si>
    <t>GANANCIAS RESERVADAS</t>
  </si>
  <si>
    <t>RESERVA LEGAL</t>
  </si>
  <si>
    <t>RESULTADOS</t>
  </si>
  <si>
    <t>NO ASIGNADOS</t>
  </si>
  <si>
    <t>RESULTADOS EXTRAORDINARIOS</t>
  </si>
  <si>
    <t>TOTAL PASIVO</t>
  </si>
  <si>
    <t>Alfa S.A. se encuentra administrada por un director y fiscalizada por un síndico.</t>
  </si>
  <si>
    <t>Intereses a Devengar (O a P)</t>
  </si>
  <si>
    <t>Impuesto a las Ganancias</t>
  </si>
  <si>
    <t>Impuesto a las Ganancias a Pagar</t>
  </si>
  <si>
    <t>El saldo de la cuenta  Alquileres a Devengar corresponde a Alquileres pagados del mes de enero de X2.</t>
  </si>
  <si>
    <t xml:space="preserve">última compra: $ 30.000,00, importe que coincide con el costo incurrido. </t>
  </si>
  <si>
    <t>Los costos de instalación fueron de $ 300 y se abonaron con Cheque propio cargo Banco del Sur Cta. Cte.</t>
  </si>
  <si>
    <t>Gcia. por Difer. de Cotización Acciones</t>
  </si>
  <si>
    <t>Resultado por Tenencia de Mercaderías</t>
  </si>
  <si>
    <t>Intereses a Devengar (Obligaciones a Pagar)</t>
  </si>
  <si>
    <t>Intereses Ganados</t>
  </si>
  <si>
    <t>Diferencias de Cotización Acciones</t>
  </si>
  <si>
    <t>RESULTADOS ACUMULADOS</t>
  </si>
  <si>
    <t>TOTAL PN</t>
  </si>
  <si>
    <t>Intereses a Devengar (Doc. a Cobrar Ciales.)</t>
  </si>
  <si>
    <t>a) Balance de saldos al 31-12-X1</t>
  </si>
  <si>
    <t>I- Caso práctico: Alpha S.A</t>
  </si>
  <si>
    <t>Impuesto a las Ganancias a pagar</t>
  </si>
  <si>
    <t>EJERCITACION INTEGRAL EFIP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</si>
  <si>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</si>
  <si>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</si>
  <si>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</si>
  <si>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</si>
  <si>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</si>
  <si>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</si>
  <si>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</si>
  <si>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</si>
  <si>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</si>
  <si>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</si>
  <si>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Comentarios</t>
  </si>
  <si>
    <t xml:space="preserve">Los puntos 1 y 2 no tienen registracion contable. </t>
  </si>
  <si>
    <t xml:space="preserve">Del punto 3, solo se contabiliza la nota de debito ya que el deposito en transito es una diferencia transitoria. </t>
  </si>
  <si>
    <t>Valor de cotización al cierre</t>
  </si>
  <si>
    <t>Valor Neto de Realización</t>
  </si>
  <si>
    <t>Se resta la comision de ventas</t>
  </si>
  <si>
    <t>Valor Contable</t>
  </si>
  <si>
    <t>Diferencia (ganancia)</t>
  </si>
  <si>
    <t>Documento a pagar</t>
  </si>
  <si>
    <t>Valor Actual al cierre</t>
  </si>
  <si>
    <t xml:space="preserve">Tasa 2%, periodos a actualizar 1 (son tres periodos y ya transcurrieron 2). </t>
  </si>
  <si>
    <t>Mercaderias Inicial</t>
  </si>
  <si>
    <t>Mercaderias Final</t>
  </si>
  <si>
    <t>CMV</t>
  </si>
  <si>
    <t>Surge del balance dado ya que durante el ejercicio se utiliza la cuenta "Compras"</t>
  </si>
  <si>
    <t xml:space="preserve">Surge del balance dado. Verificar que no existan devoluciones de compras en el ejercicio ni operaciones de ajuste con cuenta Compras. </t>
  </si>
  <si>
    <t>Mercaderia a costo incurrido y ultima compra</t>
  </si>
  <si>
    <t>Por formula: Merc. Inicial + Compras - Merc. Final</t>
  </si>
  <si>
    <t>Valor contable Mercaderia</t>
  </si>
  <si>
    <t>Queda valuada a costo incurrido en asiento anterior</t>
  </si>
  <si>
    <t xml:space="preserve">Valor segun norma contable </t>
  </si>
  <si>
    <t xml:space="preserve">Al ser bien de cambio en general se debe valuar a costo de reposicion siempre y cuando no supere el VNR. </t>
  </si>
  <si>
    <t xml:space="preserve">Resultado por Tenencia </t>
  </si>
  <si>
    <t>Perdida</t>
  </si>
  <si>
    <t>La maquinaria va por su valor de contado mas gastos necesarios</t>
  </si>
  <si>
    <t>Los intereses no forman parte del valor del bien de uso</t>
  </si>
  <si>
    <t>La depreciacion es igual a ($ 5,000 -0)/10</t>
  </si>
  <si>
    <t>Se deben devengar los intereses de la compra del bien de uso al cierre</t>
  </si>
  <si>
    <t>Se consituye previsión.</t>
  </si>
  <si>
    <t xml:space="preserve">La cuenta devolucion de ventas no puede quedar con saldo al cierre. </t>
  </si>
  <si>
    <t>CALCULO GANANCIAS</t>
  </si>
  <si>
    <t>Ajuste Resultado por Tenencia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</si>
</sst>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5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165" fontId="0" fillId="0" borderId="2" xfId="0" applyNumberFormat="1" applyFill="1" applyBorder="1"/>
    <xf numFmtId="165" fontId="0" fillId="0" borderId="0" xfId="0" applyNumberFormat="1" applyFill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0" fillId="0" borderId="5" xfId="0" applyNumberFormat="1" applyFill="1" applyBorder="1"/>
    <xf numFmtId="0" fontId="3" fillId="0" borderId="0" xfId="0" applyFont="1" applyFill="1"/>
    <xf numFmtId="0" fontId="4" fillId="0" borderId="0" xfId="0" applyFont="1" applyFill="1"/>
    <xf numFmtId="0" fontId="3" fillId="0" borderId="3" xfId="0" applyFont="1" applyFill="1" applyBorder="1"/>
    <xf numFmtId="0" fontId="3" fillId="0" borderId="5" xfId="0" applyFont="1" applyFill="1" applyBorder="1"/>
    <xf numFmtId="0" fontId="0" fillId="0" borderId="3" xfId="0" applyFill="1" applyBorder="1"/>
    <xf numFmtId="0" fontId="0" fillId="0" borderId="5" xfId="0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6" xfId="0" applyFill="1" applyBorder="1"/>
    <xf numFmtId="165" fontId="3" fillId="0" borderId="5" xfId="0" applyNumberFormat="1" applyFont="1" applyFill="1" applyBorder="1"/>
    <xf numFmtId="165" fontId="3" fillId="0" borderId="2" xfId="0" applyNumberFormat="1" applyFont="1" applyFill="1" applyBorder="1"/>
    <xf numFmtId="0" fontId="0" fillId="0" borderId="0" xfId="0" applyFont="1" applyFill="1"/>
    <xf numFmtId="14" fontId="0" fillId="0" borderId="0" xfId="0" applyNumberFormat="1" applyFill="1"/>
    <xf numFmtId="164" fontId="0" fillId="0" borderId="0" xfId="2" applyFont="1" applyFill="1"/>
    <xf numFmtId="0" fontId="3" fillId="0" borderId="0" xfId="0" applyFont="1" applyFill="1" applyBorder="1"/>
    <xf numFmtId="164" fontId="0" fillId="0" borderId="0" xfId="0" applyNumberFormat="1" applyFill="1"/>
    <xf numFmtId="0" fontId="2" fillId="0" borderId="0" xfId="0" applyFont="1" applyFill="1"/>
    <xf numFmtId="0" fontId="0" fillId="0" borderId="0" xfId="0" applyFill="1" applyAlignment="1">
      <alignment horizontal="right"/>
    </xf>
    <xf numFmtId="9" fontId="0" fillId="0" borderId="0" xfId="1" applyFont="1" applyFill="1"/>
    <xf numFmtId="165" fontId="0" fillId="0" borderId="1" xfId="0" applyNumberFormat="1" applyFill="1" applyBorder="1"/>
    <xf numFmtId="165" fontId="0" fillId="0" borderId="4" xfId="0" applyNumberFormat="1" applyFill="1" applyBorder="1"/>
    <xf numFmtId="165" fontId="0" fillId="0" borderId="0" xfId="0" applyNumberFormat="1" applyFill="1" applyBorder="1"/>
    <xf numFmtId="4" fontId="0" fillId="0" borderId="5" xfId="0" applyNumberFormat="1" applyFill="1" applyBorder="1"/>
    <xf numFmtId="4" fontId="0" fillId="0" borderId="2" xfId="0" applyNumberFormat="1" applyFill="1" applyBorder="1"/>
    <xf numFmtId="4" fontId="0" fillId="0" borderId="0" xfId="0" applyNumberFormat="1" applyFill="1"/>
    <xf numFmtId="4" fontId="0" fillId="0" borderId="0" xfId="0" applyNumberFormat="1" applyFont="1" applyFill="1"/>
    <xf numFmtId="4" fontId="0" fillId="0" borderId="0" xfId="0" applyNumberFormat="1"/>
    <xf numFmtId="0" fontId="0" fillId="0" borderId="9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4" fontId="0" fillId="0" borderId="11" xfId="0" applyNumberFormat="1" applyBorder="1"/>
    <xf numFmtId="0" fontId="7" fillId="0" borderId="0" xfId="0" applyFont="1"/>
    <xf numFmtId="0" fontId="7" fillId="2" borderId="0" xfId="0" applyFont="1" applyFill="1"/>
    <xf numFmtId="0" fontId="7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4" fontId="11" fillId="0" borderId="14" xfId="0" applyNumberFormat="1" applyFont="1" applyBorder="1"/>
    <xf numFmtId="4" fontId="11" fillId="0" borderId="4" xfId="0" applyNumberFormat="1" applyFont="1" applyBorder="1"/>
    <xf numFmtId="0" fontId="12" fillId="0" borderId="3" xfId="0" applyFont="1" applyFill="1" applyBorder="1" applyAlignment="1">
      <alignment horizontal="left"/>
    </xf>
    <xf numFmtId="4" fontId="12" fillId="0" borderId="2" xfId="0" applyNumberFormat="1" applyFont="1" applyFill="1" applyBorder="1"/>
    <xf numFmtId="4" fontId="12" fillId="0" borderId="2" xfId="0" applyNumberFormat="1" applyFont="1" applyBorder="1"/>
    <xf numFmtId="4" fontId="7" fillId="0" borderId="2" xfId="0" applyNumberFormat="1" applyFont="1" applyBorder="1"/>
    <xf numFmtId="0" fontId="12" fillId="0" borderId="3" xfId="0" applyFont="1" applyFill="1" applyBorder="1"/>
    <xf numFmtId="0" fontId="12" fillId="0" borderId="2" xfId="0" applyFont="1" applyBorder="1"/>
    <xf numFmtId="0" fontId="13" fillId="0" borderId="2" xfId="0" applyFont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 applyAlignment="1"/>
    <xf numFmtId="0" fontId="0" fillId="5" borderId="0" xfId="0" applyFill="1"/>
    <xf numFmtId="4" fontId="7" fillId="5" borderId="0" xfId="0" applyNumberFormat="1" applyFont="1" applyFill="1"/>
    <xf numFmtId="0" fontId="7" fillId="5" borderId="0" xfId="0" applyFont="1" applyFill="1"/>
    <xf numFmtId="4" fontId="0" fillId="5" borderId="0" xfId="0" applyNumberFormat="1" applyFill="1"/>
    <xf numFmtId="0" fontId="7" fillId="5" borderId="0" xfId="0" applyFont="1" applyFill="1" applyAlignment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0" xfId="0" applyBorder="1"/>
    <xf numFmtId="4" fontId="11" fillId="0" borderId="2" xfId="0" applyNumberFormat="1" applyFont="1" applyBorder="1"/>
    <xf numFmtId="4" fontId="0" fillId="0" borderId="0" xfId="0" applyNumberFormat="1" applyBorder="1"/>
    <xf numFmtId="0" fontId="7" fillId="0" borderId="0" xfId="0" applyFont="1" applyBorder="1" applyAlignment="1"/>
    <xf numFmtId="4" fontId="7" fillId="0" borderId="0" xfId="0" applyNumberFormat="1" applyFont="1" applyBorder="1" applyAlignment="1"/>
    <xf numFmtId="0" fontId="11" fillId="0" borderId="0" xfId="0" applyFont="1" applyBorder="1" applyAlignment="1"/>
    <xf numFmtId="0" fontId="7" fillId="0" borderId="0" xfId="0" applyFont="1" applyBorder="1"/>
    <xf numFmtId="4" fontId="7" fillId="0" borderId="0" xfId="0" applyNumberFormat="1" applyFont="1" applyBorder="1"/>
    <xf numFmtId="4" fontId="11" fillId="0" borderId="0" xfId="0" applyNumberFormat="1" applyFont="1" applyBorder="1"/>
    <xf numFmtId="4" fontId="11" fillId="6" borderId="0" xfId="0" applyNumberFormat="1" applyFont="1" applyFill="1" applyBorder="1"/>
    <xf numFmtId="0" fontId="11" fillId="0" borderId="0" xfId="0" applyFont="1" applyBorder="1"/>
    <xf numFmtId="4" fontId="7" fillId="6" borderId="0" xfId="0" applyNumberFormat="1" applyFont="1" applyFill="1" applyBorder="1"/>
    <xf numFmtId="4" fontId="7" fillId="0" borderId="20" xfId="0" applyNumberFormat="1" applyFont="1" applyBorder="1"/>
    <xf numFmtId="0" fontId="11" fillId="0" borderId="19" xfId="0" applyFont="1" applyBorder="1"/>
    <xf numFmtId="0" fontId="7" fillId="0" borderId="19" xfId="0" applyFont="1" applyBorder="1"/>
    <xf numFmtId="4" fontId="12" fillId="0" borderId="20" xfId="0" applyNumberFormat="1" applyFont="1" applyBorder="1"/>
    <xf numFmtId="4" fontId="11" fillId="0" borderId="22" xfId="0" applyNumberFormat="1" applyFont="1" applyBorder="1"/>
    <xf numFmtId="4" fontId="7" fillId="0" borderId="24" xfId="0" applyNumberFormat="1" applyFont="1" applyBorder="1"/>
    <xf numFmtId="4" fontId="7" fillId="0" borderId="25" xfId="0" applyNumberFormat="1" applyFont="1" applyBorder="1"/>
    <xf numFmtId="0" fontId="7" fillId="0" borderId="19" xfId="0" applyFont="1" applyBorder="1" applyAlignment="1"/>
    <xf numFmtId="4" fontId="7" fillId="0" borderId="20" xfId="0" applyNumberFormat="1" applyFont="1" applyBorder="1" applyAlignment="1"/>
    <xf numFmtId="4" fontId="7" fillId="0" borderId="26" xfId="0" applyNumberFormat="1" applyFont="1" applyBorder="1" applyAlignment="1"/>
    <xf numFmtId="0" fontId="11" fillId="0" borderId="19" xfId="0" applyFont="1" applyBorder="1" applyAlignment="1"/>
    <xf numFmtId="4" fontId="7" fillId="0" borderId="26" xfId="0" applyNumberFormat="1" applyFont="1" applyBorder="1"/>
    <xf numFmtId="0" fontId="7" fillId="0" borderId="29" xfId="0" applyFont="1" applyBorder="1" applyAlignment="1"/>
    <xf numFmtId="0" fontId="7" fillId="0" borderId="29" xfId="0" applyFont="1" applyBorder="1"/>
    <xf numFmtId="0" fontId="11" fillId="0" borderId="32" xfId="0" applyFont="1" applyBorder="1"/>
    <xf numFmtId="0" fontId="7" fillId="0" borderId="23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1" fillId="0" borderId="21" xfId="0" applyNumberFormat="1" applyFont="1" applyBorder="1" applyAlignment="1"/>
    <xf numFmtId="4" fontId="7" fillId="0" borderId="8" xfId="0" applyNumberFormat="1" applyFont="1" applyBorder="1"/>
    <xf numFmtId="4" fontId="7" fillId="0" borderId="28" xfId="0" applyNumberFormat="1" applyFont="1" applyBorder="1"/>
    <xf numFmtId="4" fontId="7" fillId="0" borderId="6" xfId="0" applyNumberFormat="1" applyFont="1" applyBorder="1"/>
    <xf numFmtId="4" fontId="7" fillId="0" borderId="1" xfId="0" applyNumberFormat="1" applyFont="1" applyBorder="1"/>
    <xf numFmtId="4" fontId="7" fillId="0" borderId="30" xfId="0" applyNumberFormat="1" applyFont="1" applyBorder="1"/>
    <xf numFmtId="4" fontId="7" fillId="0" borderId="11" xfId="0" applyNumberFormat="1" applyFont="1" applyBorder="1"/>
    <xf numFmtId="4" fontId="7" fillId="0" borderId="31" xfId="0" applyNumberFormat="1" applyFont="1" applyBorder="1"/>
    <xf numFmtId="4" fontId="11" fillId="0" borderId="15" xfId="0" applyNumberFormat="1" applyFont="1" applyBorder="1"/>
    <xf numFmtId="4" fontId="11" fillId="0" borderId="33" xfId="0" applyNumberFormat="1" applyFont="1" applyBorder="1"/>
    <xf numFmtId="0" fontId="15" fillId="0" borderId="2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4" fontId="11" fillId="0" borderId="21" xfId="0" applyNumberFormat="1" applyFont="1" applyBorder="1"/>
    <xf numFmtId="4" fontId="11" fillId="0" borderId="2" xfId="0" applyNumberFormat="1" applyFont="1" applyFill="1" applyBorder="1"/>
    <xf numFmtId="4" fontId="14" fillId="0" borderId="2" xfId="0" applyNumberFormat="1" applyFont="1" applyBorder="1"/>
    <xf numFmtId="0" fontId="11" fillId="0" borderId="2" xfId="0" applyFont="1" applyBorder="1"/>
    <xf numFmtId="0" fontId="7" fillId="0" borderId="20" xfId="0" applyFont="1" applyBorder="1" applyAlignment="1"/>
    <xf numFmtId="0" fontId="11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24" xfId="0" applyFont="1" applyBorder="1"/>
    <xf numFmtId="0" fontId="7" fillId="0" borderId="25" xfId="0" applyFont="1" applyBorder="1"/>
    <xf numFmtId="0" fontId="7" fillId="4" borderId="0" xfId="0" applyFont="1" applyFill="1"/>
    <xf numFmtId="4" fontId="12" fillId="6" borderId="2" xfId="0" applyNumberFormat="1" applyFont="1" applyFill="1" applyBorder="1"/>
    <xf numFmtId="0" fontId="0" fillId="0" borderId="0" xfId="0" applyBorder="1" applyAlignment="1">
      <alignment horizontal="center"/>
    </xf>
    <xf numFmtId="0" fontId="9" fillId="0" borderId="0" xfId="0" applyFont="1"/>
    <xf numFmtId="0" fontId="17" fillId="0" borderId="0" xfId="0" applyFont="1"/>
    <xf numFmtId="8" fontId="17" fillId="0" borderId="0" xfId="0" applyNumberFormat="1" applyFont="1"/>
    <xf numFmtId="44" fontId="17" fillId="0" borderId="0" xfId="5" applyFont="1"/>
    <xf numFmtId="0" fontId="0" fillId="0" borderId="10" xfId="0" applyBorder="1"/>
    <xf numFmtId="0" fontId="0" fillId="0" borderId="12" xfId="0" applyBorder="1"/>
    <xf numFmtId="0" fontId="18" fillId="0" borderId="0" xfId="0" applyFont="1"/>
    <xf numFmtId="0" fontId="18" fillId="0" borderId="0" xfId="0" applyFont="1" applyFill="1"/>
    <xf numFmtId="44" fontId="17" fillId="0" borderId="0" xfId="0" applyNumberFormat="1" applyFont="1"/>
    <xf numFmtId="0" fontId="19" fillId="7" borderId="2" xfId="0" applyFont="1" applyFill="1" applyBorder="1" applyAlignment="1">
      <alignment horizontal="center"/>
    </xf>
    <xf numFmtId="4" fontId="19" fillId="7" borderId="2" xfId="0" applyNumberFormat="1" applyFont="1" applyFill="1" applyBorder="1" applyAlignment="1">
      <alignment horizontal="center"/>
    </xf>
    <xf numFmtId="0" fontId="16" fillId="7" borderId="3" xfId="0" applyFont="1" applyFill="1" applyBorder="1"/>
    <xf numFmtId="0" fontId="16" fillId="7" borderId="5" xfId="0" applyFont="1" applyFill="1" applyBorder="1"/>
    <xf numFmtId="4" fontId="16" fillId="7" borderId="5" xfId="0" applyNumberFormat="1" applyFont="1" applyFill="1" applyBorder="1" applyAlignment="1">
      <alignment horizontal="center"/>
    </xf>
    <xf numFmtId="4" fontId="16" fillId="7" borderId="2" xfId="0" applyNumberFormat="1" applyFont="1" applyFill="1" applyBorder="1" applyAlignment="1">
      <alignment horizontal="center"/>
    </xf>
    <xf numFmtId="4" fontId="16" fillId="7" borderId="5" xfId="0" applyNumberFormat="1" applyFont="1" applyFill="1" applyBorder="1"/>
    <xf numFmtId="4" fontId="16" fillId="7" borderId="2" xfId="0" applyNumberFormat="1" applyFont="1" applyFill="1" applyBorder="1"/>
    <xf numFmtId="4" fontId="20" fillId="7" borderId="0" xfId="0" applyNumberFormat="1" applyFont="1" applyFill="1" applyAlignment="1">
      <alignment horizontal="center"/>
    </xf>
    <xf numFmtId="0" fontId="20" fillId="7" borderId="0" xfId="0" applyFont="1" applyFill="1"/>
    <xf numFmtId="4" fontId="8" fillId="0" borderId="0" xfId="0" applyNumberFormat="1" applyFont="1" applyFill="1"/>
    <xf numFmtId="4" fontId="10" fillId="0" borderId="13" xfId="0" applyNumberFormat="1" applyFont="1" applyFill="1" applyBorder="1"/>
    <xf numFmtId="4" fontId="9" fillId="0" borderId="14" xfId="0" applyNumberFormat="1" applyFont="1" applyFill="1" applyBorder="1"/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4" fontId="19" fillId="7" borderId="2" xfId="0" applyNumberFormat="1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9" fillId="7" borderId="16" xfId="0" applyFont="1" applyFill="1" applyBorder="1" applyAlignment="1">
      <alignment horizontal="center"/>
    </xf>
    <xf numFmtId="0" fontId="19" fillId="7" borderId="17" xfId="0" applyFont="1" applyFill="1" applyBorder="1" applyAlignment="1">
      <alignment horizontal="center"/>
    </xf>
    <xf numFmtId="0" fontId="19" fillId="7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1" fillId="7" borderId="2" xfId="0" applyFont="1" applyFill="1" applyBorder="1" applyAlignment="1">
      <alignment horizontal="left"/>
    </xf>
    <xf numFmtId="4" fontId="19" fillId="7" borderId="2" xfId="0" applyNumberFormat="1" applyFont="1" applyFill="1" applyBorder="1"/>
  </cellXfs>
  <cellStyles count="6">
    <cellStyle name="Millares" xfId="2" builtinId="3"/>
    <cellStyle name="Millares 2" xfId="4" xr:uid="{00000000-0005-0000-0000-000001000000}"/>
    <cellStyle name="Moneda" xfId="5" builtinId="4"/>
    <cellStyle name="Normal" xfId="0" builtinId="0"/>
    <cellStyle name="Normal 2" xfId="3" xr:uid="{00000000-0005-0000-0000-000003000000}"/>
    <cellStyle name="Porcentaje" xfId="1" builtinId="5"/>
  </cellStyles>
  <dxfs count="0"/>
  <tableStyles count="0" defaultTableStyle="TableStyleMedium9" defaultPivotStyle="PivotStyleLight16"/>
  <colors>
    <mruColors>
      <color rgb="FF0066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3</xdr:row>
      <xdr:rowOff>28575</xdr:rowOff>
    </xdr:to>
    <xdr:pic>
      <xdr:nvPicPr>
        <xdr:cNvPr id="2" name="logo" descr="Universidad Siglo 21 – Carreras de Grado y Carreras a Distancia y Presencial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0"/>
          <a:ext cx="819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3</xdr:row>
      <xdr:rowOff>28575</xdr:rowOff>
    </xdr:to>
    <xdr:pic>
      <xdr:nvPicPr>
        <xdr:cNvPr id="2" name="logo" descr="Universidad Siglo 21 – Carreras de Grado y Carreras a Distancia y Presenciale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showGridLines="0" tabSelected="1" workbookViewId="0">
      <selection activeCell="E5" sqref="E5"/>
    </sheetView>
  </sheetViews>
  <sheetFormatPr baseColWidth="10" defaultRowHeight="15" x14ac:dyDescent="0.25"/>
  <cols>
    <col min="1" max="1" width="2.7109375" style="4" customWidth="1"/>
    <col min="2" max="2" width="15.85546875" style="4" customWidth="1"/>
    <col min="3" max="3" width="23.140625" style="4" customWidth="1"/>
    <col min="4" max="5" width="13.7109375" style="34" customWidth="1"/>
    <col min="6" max="6" width="10.7109375" style="4" bestFit="1" customWidth="1"/>
    <col min="7" max="7" width="11.42578125" style="4"/>
    <col min="8" max="8" width="11.85546875" style="4" bestFit="1" customWidth="1"/>
    <col min="9" max="16384" width="11.42578125" style="4"/>
  </cols>
  <sheetData>
    <row r="1" spans="1:8" x14ac:dyDescent="0.25">
      <c r="B1" s="10"/>
      <c r="C1" s="10"/>
    </row>
    <row r="2" spans="1:8" ht="15.75" x14ac:dyDescent="0.25">
      <c r="C2" s="11" t="s">
        <v>13</v>
      </c>
    </row>
    <row r="3" spans="1:8" ht="15.75" x14ac:dyDescent="0.25">
      <c r="C3" s="11" t="s">
        <v>213</v>
      </c>
    </row>
    <row r="4" spans="1:8" ht="15.75" x14ac:dyDescent="0.25">
      <c r="C4" s="11"/>
    </row>
    <row r="5" spans="1:8" ht="20.100000000000001" customHeight="1" x14ac:dyDescent="0.25">
      <c r="A5" s="10" t="s">
        <v>211</v>
      </c>
      <c r="B5" s="10"/>
    </row>
    <row r="6" spans="1:8" ht="20.100000000000001" customHeight="1" x14ac:dyDescent="0.25">
      <c r="A6" s="10" t="s">
        <v>210</v>
      </c>
      <c r="B6" s="10"/>
      <c r="C6" s="10"/>
    </row>
    <row r="7" spans="1:8" x14ac:dyDescent="0.25">
      <c r="B7" s="131" t="s">
        <v>8</v>
      </c>
      <c r="C7" s="132"/>
      <c r="D7" s="133" t="s">
        <v>0</v>
      </c>
      <c r="E7" s="134" t="s">
        <v>1</v>
      </c>
    </row>
    <row r="8" spans="1:8" x14ac:dyDescent="0.25">
      <c r="B8" s="142" t="s">
        <v>87</v>
      </c>
      <c r="C8" s="143"/>
      <c r="D8" s="32">
        <v>35000</v>
      </c>
      <c r="E8" s="33"/>
    </row>
    <row r="9" spans="1:8" x14ac:dyDescent="0.25">
      <c r="B9" s="142" t="s">
        <v>67</v>
      </c>
      <c r="C9" s="143"/>
      <c r="D9" s="32">
        <v>618</v>
      </c>
      <c r="E9" s="33"/>
    </row>
    <row r="10" spans="1:8" x14ac:dyDescent="0.25">
      <c r="B10" s="142" t="s">
        <v>69</v>
      </c>
      <c r="C10" s="143"/>
      <c r="D10" s="32">
        <v>1582</v>
      </c>
      <c r="E10" s="33"/>
    </row>
    <row r="11" spans="1:8" x14ac:dyDescent="0.25">
      <c r="B11" s="142" t="s">
        <v>70</v>
      </c>
      <c r="C11" s="143"/>
      <c r="D11" s="32">
        <v>15918.12</v>
      </c>
      <c r="E11" s="33"/>
    </row>
    <row r="12" spans="1:8" x14ac:dyDescent="0.25">
      <c r="B12" s="142" t="s">
        <v>209</v>
      </c>
      <c r="C12" s="143"/>
      <c r="D12" s="32"/>
      <c r="E12" s="33">
        <v>918.12</v>
      </c>
    </row>
    <row r="13" spans="1:8" x14ac:dyDescent="0.25">
      <c r="B13" s="142" t="s">
        <v>71</v>
      </c>
      <c r="C13" s="143"/>
      <c r="D13" s="33">
        <v>750</v>
      </c>
      <c r="E13" s="33"/>
    </row>
    <row r="14" spans="1:8" x14ac:dyDescent="0.25">
      <c r="B14" s="142" t="s">
        <v>7</v>
      </c>
      <c r="C14" s="143"/>
      <c r="D14" s="32">
        <v>20000</v>
      </c>
      <c r="E14" s="33"/>
      <c r="H14" s="34"/>
    </row>
    <row r="15" spans="1:8" x14ac:dyDescent="0.25">
      <c r="B15" s="142" t="s">
        <v>48</v>
      </c>
      <c r="C15" s="143"/>
      <c r="D15" s="32"/>
      <c r="E15" s="33">
        <v>5250</v>
      </c>
      <c r="H15" s="34"/>
    </row>
    <row r="16" spans="1:8" x14ac:dyDescent="0.25">
      <c r="B16" s="142" t="s">
        <v>72</v>
      </c>
      <c r="C16" s="143"/>
      <c r="D16" s="32"/>
      <c r="E16" s="33">
        <v>3000</v>
      </c>
    </row>
    <row r="17" spans="1:5" x14ac:dyDescent="0.25">
      <c r="B17" s="142" t="s">
        <v>74</v>
      </c>
      <c r="C17" s="143"/>
      <c r="D17" s="32"/>
      <c r="E17" s="33">
        <v>35000</v>
      </c>
    </row>
    <row r="18" spans="1:5" x14ac:dyDescent="0.25">
      <c r="B18" s="142" t="s">
        <v>111</v>
      </c>
      <c r="C18" s="143"/>
      <c r="D18" s="32"/>
      <c r="E18" s="33">
        <v>1000</v>
      </c>
    </row>
    <row r="19" spans="1:5" x14ac:dyDescent="0.25">
      <c r="B19" s="142" t="s">
        <v>75</v>
      </c>
      <c r="C19" s="143"/>
      <c r="D19" s="32"/>
      <c r="E19" s="33">
        <v>11000</v>
      </c>
    </row>
    <row r="20" spans="1:5" x14ac:dyDescent="0.25">
      <c r="B20" s="142" t="s">
        <v>3</v>
      </c>
      <c r="C20" s="143"/>
      <c r="D20" s="32"/>
      <c r="E20" s="33">
        <v>80310</v>
      </c>
    </row>
    <row r="21" spans="1:5" x14ac:dyDescent="0.25">
      <c r="B21" s="142" t="s">
        <v>76</v>
      </c>
      <c r="C21" s="143"/>
      <c r="D21" s="32">
        <v>750</v>
      </c>
      <c r="E21" s="33"/>
    </row>
    <row r="22" spans="1:5" x14ac:dyDescent="0.25">
      <c r="B22" s="142" t="s">
        <v>4</v>
      </c>
      <c r="C22" s="143"/>
      <c r="D22" s="32">
        <v>40000</v>
      </c>
      <c r="E22" s="33"/>
    </row>
    <row r="23" spans="1:5" x14ac:dyDescent="0.25">
      <c r="B23" s="142" t="s">
        <v>81</v>
      </c>
      <c r="C23" s="143"/>
      <c r="D23" s="32">
        <v>500</v>
      </c>
      <c r="E23" s="33"/>
    </row>
    <row r="24" spans="1:5" x14ac:dyDescent="0.25">
      <c r="B24" s="142" t="s">
        <v>5</v>
      </c>
      <c r="C24" s="143"/>
      <c r="D24" s="32">
        <v>12000</v>
      </c>
      <c r="E24" s="33"/>
    </row>
    <row r="25" spans="1:5" x14ac:dyDescent="0.25">
      <c r="B25" s="14" t="s">
        <v>6</v>
      </c>
      <c r="C25" s="15"/>
      <c r="D25" s="32">
        <v>3360</v>
      </c>
      <c r="E25" s="33"/>
    </row>
    <row r="26" spans="1:5" x14ac:dyDescent="0.25">
      <c r="B26" s="14" t="s">
        <v>79</v>
      </c>
      <c r="C26" s="15"/>
      <c r="D26" s="32">
        <v>6000</v>
      </c>
      <c r="E26" s="33"/>
    </row>
    <row r="27" spans="1:5" x14ac:dyDescent="0.25">
      <c r="B27" s="131" t="s">
        <v>9</v>
      </c>
      <c r="C27" s="132"/>
      <c r="D27" s="135">
        <f>SUM(D8:D26)</f>
        <v>136478.12</v>
      </c>
      <c r="E27" s="136">
        <f>SUM(E8:E26)</f>
        <v>136478.12</v>
      </c>
    </row>
    <row r="29" spans="1:5" x14ac:dyDescent="0.25">
      <c r="A29" s="10" t="s">
        <v>15</v>
      </c>
      <c r="B29" s="10"/>
    </row>
    <row r="30" spans="1:5" x14ac:dyDescent="0.25">
      <c r="B30" s="10"/>
    </row>
    <row r="31" spans="1:5" x14ac:dyDescent="0.25">
      <c r="A31" s="4" t="s">
        <v>214</v>
      </c>
      <c r="B31" s="4" t="s">
        <v>195</v>
      </c>
      <c r="C31" s="21"/>
      <c r="D31" s="35"/>
    </row>
    <row r="32" spans="1:5" x14ac:dyDescent="0.25">
      <c r="B32" s="4" t="s">
        <v>127</v>
      </c>
      <c r="C32" s="21"/>
      <c r="D32" s="35"/>
    </row>
    <row r="33" spans="1:6" x14ac:dyDescent="0.25">
      <c r="C33" s="21"/>
      <c r="D33" s="35"/>
    </row>
    <row r="34" spans="1:6" x14ac:dyDescent="0.25">
      <c r="A34" s="4" t="s">
        <v>215</v>
      </c>
      <c r="B34" s="4" t="s">
        <v>181</v>
      </c>
      <c r="C34" s="21"/>
      <c r="D34" s="35"/>
    </row>
    <row r="35" spans="1:6" x14ac:dyDescent="0.25">
      <c r="C35" s="21"/>
      <c r="D35" s="35"/>
    </row>
    <row r="36" spans="1:6" x14ac:dyDescent="0.25">
      <c r="A36" s="4" t="s">
        <v>216</v>
      </c>
      <c r="B36" s="4" t="s">
        <v>82</v>
      </c>
      <c r="C36" s="21"/>
      <c r="D36" s="35"/>
    </row>
    <row r="37" spans="1:6" x14ac:dyDescent="0.25">
      <c r="B37" s="4" t="s">
        <v>83</v>
      </c>
      <c r="C37" s="21"/>
      <c r="D37" s="35"/>
    </row>
    <row r="38" spans="1:6" x14ac:dyDescent="0.25">
      <c r="B38" s="4" t="s">
        <v>84</v>
      </c>
      <c r="C38" s="21"/>
      <c r="D38" s="35"/>
    </row>
    <row r="39" spans="1:6" x14ac:dyDescent="0.25">
      <c r="C39" s="21"/>
      <c r="D39" s="35"/>
    </row>
    <row r="40" spans="1:6" x14ac:dyDescent="0.25">
      <c r="A40" s="4" t="s">
        <v>217</v>
      </c>
      <c r="B40" s="2" t="s">
        <v>77</v>
      </c>
      <c r="C40" s="21"/>
      <c r="D40" s="35"/>
      <c r="F40" s="23"/>
    </row>
    <row r="41" spans="1:6" x14ac:dyDescent="0.25">
      <c r="B41" s="2" t="s">
        <v>78</v>
      </c>
      <c r="F41" s="23"/>
    </row>
    <row r="42" spans="1:6" x14ac:dyDescent="0.25">
      <c r="B42" s="2"/>
      <c r="F42" s="23"/>
    </row>
    <row r="43" spans="1:6" x14ac:dyDescent="0.25">
      <c r="A43" s="4" t="s">
        <v>218</v>
      </c>
      <c r="B43" s="2" t="s">
        <v>132</v>
      </c>
      <c r="F43" s="23"/>
    </row>
    <row r="44" spans="1:6" x14ac:dyDescent="0.25">
      <c r="B44" s="2" t="s">
        <v>133</v>
      </c>
      <c r="F44" s="23"/>
    </row>
    <row r="45" spans="1:6" x14ac:dyDescent="0.25">
      <c r="B45" s="2"/>
      <c r="F45" s="23"/>
    </row>
    <row r="46" spans="1:6" x14ac:dyDescent="0.25">
      <c r="A46" s="4" t="s">
        <v>219</v>
      </c>
      <c r="B46" s="2" t="s">
        <v>199</v>
      </c>
      <c r="F46" s="23"/>
    </row>
    <row r="47" spans="1:6" x14ac:dyDescent="0.25">
      <c r="B47" s="2"/>
      <c r="C47" s="21"/>
      <c r="D47" s="35"/>
      <c r="F47" s="23"/>
    </row>
    <row r="48" spans="1:6" x14ac:dyDescent="0.25">
      <c r="A48" s="4" t="s">
        <v>220</v>
      </c>
      <c r="B48" s="21" t="s">
        <v>134</v>
      </c>
    </row>
    <row r="49" spans="1:8" x14ac:dyDescent="0.25">
      <c r="B49" s="4" t="s">
        <v>200</v>
      </c>
    </row>
    <row r="50" spans="1:8" x14ac:dyDescent="0.25">
      <c r="B50" s="2" t="s">
        <v>95</v>
      </c>
      <c r="C50" s="21"/>
      <c r="D50" s="35"/>
      <c r="F50" s="23"/>
    </row>
    <row r="51" spans="1:8" x14ac:dyDescent="0.25">
      <c r="B51" s="2"/>
      <c r="C51" s="21"/>
      <c r="D51" s="35"/>
      <c r="F51" s="23"/>
    </row>
    <row r="52" spans="1:8" x14ac:dyDescent="0.25">
      <c r="A52" s="4" t="s">
        <v>221</v>
      </c>
      <c r="B52" s="2" t="s">
        <v>135</v>
      </c>
      <c r="C52" s="21"/>
      <c r="D52" s="35"/>
      <c r="F52" s="23"/>
    </row>
    <row r="53" spans="1:8" x14ac:dyDescent="0.25">
      <c r="B53" s="2" t="s">
        <v>94</v>
      </c>
      <c r="C53" s="21"/>
      <c r="D53" s="35"/>
      <c r="F53" s="23"/>
    </row>
    <row r="54" spans="1:8" x14ac:dyDescent="0.25">
      <c r="B54" s="2" t="s">
        <v>201</v>
      </c>
      <c r="C54" s="21"/>
      <c r="D54" s="35"/>
      <c r="F54" s="23"/>
    </row>
    <row r="55" spans="1:8" x14ac:dyDescent="0.25">
      <c r="B55" s="2" t="s">
        <v>80</v>
      </c>
      <c r="C55" s="21"/>
      <c r="D55" s="35"/>
      <c r="F55" s="23"/>
    </row>
    <row r="56" spans="1:8" x14ac:dyDescent="0.25">
      <c r="B56" s="2" t="s">
        <v>85</v>
      </c>
      <c r="F56" s="22"/>
    </row>
    <row r="57" spans="1:8" x14ac:dyDescent="0.25">
      <c r="D57" s="4"/>
      <c r="E57" s="4"/>
      <c r="H57" s="25"/>
    </row>
    <row r="58" spans="1:8" x14ac:dyDescent="0.25">
      <c r="A58" s="4" t="s">
        <v>222</v>
      </c>
      <c r="B58" s="4" t="s">
        <v>101</v>
      </c>
    </row>
    <row r="59" spans="1:8" x14ac:dyDescent="0.25">
      <c r="C59" s="26"/>
    </row>
    <row r="60" spans="1:8" x14ac:dyDescent="0.25">
      <c r="A60" s="4" t="s">
        <v>223</v>
      </c>
      <c r="B60" s="4" t="s">
        <v>136</v>
      </c>
    </row>
    <row r="62" spans="1:8" x14ac:dyDescent="0.25">
      <c r="B62" s="10" t="s">
        <v>16</v>
      </c>
    </row>
    <row r="63" spans="1:8" x14ac:dyDescent="0.25">
      <c r="B63" s="4" t="s">
        <v>138</v>
      </c>
    </row>
    <row r="64" spans="1:8" x14ac:dyDescent="0.25">
      <c r="B64" s="4" t="s">
        <v>19</v>
      </c>
    </row>
    <row r="65" spans="2:2" x14ac:dyDescent="0.25">
      <c r="B65" s="4" t="s">
        <v>137</v>
      </c>
    </row>
    <row r="66" spans="2:2" x14ac:dyDescent="0.25">
      <c r="B66" s="4" t="s">
        <v>139</v>
      </c>
    </row>
  </sheetData>
  <mergeCells count="17">
    <mergeCell ref="B23:C23"/>
    <mergeCell ref="B24:C24"/>
    <mergeCell ref="B21:C21"/>
    <mergeCell ref="B16:C16"/>
    <mergeCell ref="B17:C17"/>
    <mergeCell ref="B18:C18"/>
    <mergeCell ref="B19:C19"/>
    <mergeCell ref="B20:C20"/>
    <mergeCell ref="B22:C22"/>
    <mergeCell ref="B15:C15"/>
    <mergeCell ref="B8:C8"/>
    <mergeCell ref="B9:C9"/>
    <mergeCell ref="B14:C14"/>
    <mergeCell ref="B13:C13"/>
    <mergeCell ref="B10:C10"/>
    <mergeCell ref="B11:C11"/>
    <mergeCell ref="B12:C12"/>
  </mergeCells>
  <pageMargins left="0.62992125984251968" right="0.23622047244094491" top="0" bottom="0" header="0" footer="0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8"/>
  <sheetViews>
    <sheetView showGridLines="0" topLeftCell="A4" workbookViewId="0">
      <selection activeCell="B56" sqref="B56:B63"/>
    </sheetView>
  </sheetViews>
  <sheetFormatPr baseColWidth="10" defaultRowHeight="15" x14ac:dyDescent="0.25"/>
  <cols>
    <col min="1" max="1" width="2.7109375" style="4" customWidth="1"/>
    <col min="2" max="2" width="15.85546875" style="4" customWidth="1"/>
    <col min="3" max="3" width="23.140625" style="4" customWidth="1"/>
    <col min="4" max="4" width="17" style="4" customWidth="1"/>
    <col min="5" max="5" width="20.42578125" style="4" customWidth="1"/>
    <col min="6" max="6" width="10.7109375" style="4" bestFit="1" customWidth="1"/>
    <col min="7" max="7" width="11.42578125" style="4"/>
    <col min="8" max="8" width="11.85546875" style="4" bestFit="1" customWidth="1"/>
    <col min="9" max="16384" width="11.42578125" style="4"/>
  </cols>
  <sheetData>
    <row r="1" spans="1:5" x14ac:dyDescent="0.25">
      <c r="B1" s="10"/>
      <c r="C1" s="10"/>
    </row>
    <row r="2" spans="1:5" ht="15.75" x14ac:dyDescent="0.25">
      <c r="C2" s="11" t="s">
        <v>13</v>
      </c>
    </row>
    <row r="3" spans="1:5" ht="15.75" x14ac:dyDescent="0.25">
      <c r="C3" s="11" t="s">
        <v>23</v>
      </c>
    </row>
    <row r="4" spans="1:5" x14ac:dyDescent="0.25">
      <c r="A4" s="4" t="s">
        <v>14</v>
      </c>
      <c r="E4" s="4" t="s">
        <v>12</v>
      </c>
    </row>
    <row r="6" spans="1:5" x14ac:dyDescent="0.25">
      <c r="A6" s="10" t="s">
        <v>10</v>
      </c>
      <c r="B6" s="10"/>
    </row>
    <row r="8" spans="1:5" x14ac:dyDescent="0.25">
      <c r="A8" s="10" t="s">
        <v>11</v>
      </c>
      <c r="B8" s="10"/>
      <c r="C8" s="10"/>
    </row>
    <row r="9" spans="1:5" x14ac:dyDescent="0.25">
      <c r="B9" s="12" t="s">
        <v>8</v>
      </c>
      <c r="C9" s="13"/>
      <c r="D9" s="7" t="s">
        <v>0</v>
      </c>
      <c r="E9" s="8" t="s">
        <v>1</v>
      </c>
    </row>
    <row r="10" spans="1:5" x14ac:dyDescent="0.25">
      <c r="B10" s="14" t="s">
        <v>35</v>
      </c>
      <c r="C10" s="15"/>
      <c r="D10" s="9">
        <v>15000</v>
      </c>
      <c r="E10" s="5"/>
    </row>
    <row r="11" spans="1:5" x14ac:dyDescent="0.25">
      <c r="B11" s="14" t="s">
        <v>38</v>
      </c>
      <c r="C11" s="15"/>
      <c r="D11" s="9">
        <v>5000</v>
      </c>
      <c r="E11" s="5"/>
    </row>
    <row r="12" spans="1:5" x14ac:dyDescent="0.25">
      <c r="B12" s="14" t="s">
        <v>42</v>
      </c>
      <c r="C12" s="15"/>
      <c r="D12" s="9">
        <v>1500</v>
      </c>
      <c r="E12" s="5"/>
    </row>
    <row r="13" spans="1:5" x14ac:dyDescent="0.25">
      <c r="B13" s="16" t="s">
        <v>25</v>
      </c>
      <c r="C13" s="17"/>
      <c r="D13" s="9">
        <v>1000</v>
      </c>
      <c r="E13" s="5"/>
    </row>
    <row r="14" spans="1:5" x14ac:dyDescent="0.25">
      <c r="B14" s="16" t="s">
        <v>34</v>
      </c>
      <c r="C14" s="17"/>
      <c r="D14" s="9">
        <v>50000</v>
      </c>
      <c r="E14" s="5"/>
    </row>
    <row r="15" spans="1:5" x14ac:dyDescent="0.25">
      <c r="B15" s="16" t="s">
        <v>26</v>
      </c>
      <c r="C15" s="17"/>
      <c r="D15" s="9"/>
      <c r="E15" s="5">
        <v>100</v>
      </c>
    </row>
    <row r="16" spans="1:5" x14ac:dyDescent="0.25">
      <c r="B16" s="18" t="s">
        <v>65</v>
      </c>
      <c r="C16" s="18"/>
      <c r="D16" s="5">
        <v>1000</v>
      </c>
      <c r="E16" s="5"/>
    </row>
    <row r="17" spans="2:6" x14ac:dyDescent="0.25">
      <c r="B17" s="14" t="s">
        <v>7</v>
      </c>
      <c r="C17" s="15"/>
      <c r="D17" s="9">
        <v>30000</v>
      </c>
      <c r="E17" s="5"/>
    </row>
    <row r="18" spans="2:6" x14ac:dyDescent="0.25">
      <c r="B18" s="14" t="s">
        <v>48</v>
      </c>
      <c r="C18" s="15"/>
      <c r="D18" s="9"/>
      <c r="E18" s="5">
        <v>1000</v>
      </c>
    </row>
    <row r="19" spans="2:6" x14ac:dyDescent="0.25">
      <c r="B19" s="14" t="s">
        <v>49</v>
      </c>
      <c r="C19" s="15"/>
      <c r="D19" s="9"/>
      <c r="E19" s="5">
        <v>360</v>
      </c>
    </row>
    <row r="20" spans="2:6" x14ac:dyDescent="0.25">
      <c r="B20" s="14" t="s">
        <v>47</v>
      </c>
      <c r="C20" s="15"/>
      <c r="D20" s="9"/>
      <c r="E20" s="5">
        <f>4000*0.17+4000*0.27</f>
        <v>1760</v>
      </c>
    </row>
    <row r="21" spans="2:6" x14ac:dyDescent="0.25">
      <c r="B21" s="14" t="s">
        <v>2</v>
      </c>
      <c r="C21" s="15"/>
      <c r="D21" s="9"/>
      <c r="E21" s="5">
        <v>20000</v>
      </c>
    </row>
    <row r="22" spans="2:6" x14ac:dyDescent="0.25">
      <c r="B22" s="14" t="s">
        <v>24</v>
      </c>
      <c r="C22" s="15"/>
      <c r="D22" s="9"/>
      <c r="E22" s="5">
        <v>3000</v>
      </c>
    </row>
    <row r="23" spans="2:6" x14ac:dyDescent="0.25">
      <c r="B23" s="14" t="s">
        <v>18</v>
      </c>
      <c r="C23" s="15"/>
      <c r="D23" s="9"/>
      <c r="E23" s="5">
        <v>11540</v>
      </c>
    </row>
    <row r="24" spans="2:6" x14ac:dyDescent="0.25">
      <c r="B24" s="14" t="s">
        <v>3</v>
      </c>
      <c r="C24" s="15"/>
      <c r="D24" s="9"/>
      <c r="E24" s="5">
        <v>91360</v>
      </c>
    </row>
    <row r="25" spans="2:6" x14ac:dyDescent="0.25">
      <c r="B25" s="14" t="s">
        <v>4</v>
      </c>
      <c r="C25" s="15"/>
      <c r="D25" s="9">
        <v>20000</v>
      </c>
      <c r="E25" s="5"/>
    </row>
    <row r="26" spans="2:6" x14ac:dyDescent="0.25">
      <c r="B26" s="14" t="s">
        <v>41</v>
      </c>
      <c r="C26" s="15"/>
      <c r="D26" s="9">
        <v>500</v>
      </c>
      <c r="E26" s="5"/>
    </row>
    <row r="27" spans="2:6" x14ac:dyDescent="0.25">
      <c r="B27" s="14" t="s">
        <v>5</v>
      </c>
      <c r="C27" s="15"/>
      <c r="D27" s="9">
        <v>4000</v>
      </c>
      <c r="E27" s="5"/>
    </row>
    <row r="28" spans="2:6" x14ac:dyDescent="0.25">
      <c r="B28" s="14" t="s">
        <v>6</v>
      </c>
      <c r="C28" s="15"/>
      <c r="D28" s="9">
        <f>+D27*0.28</f>
        <v>1120</v>
      </c>
      <c r="E28" s="5"/>
    </row>
    <row r="29" spans="2:6" x14ac:dyDescent="0.25">
      <c r="B29" s="14"/>
      <c r="C29" s="15"/>
      <c r="D29" s="9"/>
      <c r="E29" s="5"/>
    </row>
    <row r="30" spans="2:6" x14ac:dyDescent="0.25">
      <c r="B30" s="12" t="s">
        <v>9</v>
      </c>
      <c r="C30" s="13"/>
      <c r="D30" s="19">
        <f>SUM(D10:D28)</f>
        <v>129120</v>
      </c>
      <c r="E30" s="20">
        <f>SUM(E10:E29)</f>
        <v>129120</v>
      </c>
    </row>
    <row r="31" spans="2:6" x14ac:dyDescent="0.25">
      <c r="F31" s="6">
        <f>+D30-E30</f>
        <v>0</v>
      </c>
    </row>
    <row r="33" spans="1:8" x14ac:dyDescent="0.25">
      <c r="A33" s="10" t="s">
        <v>15</v>
      </c>
      <c r="B33" s="10"/>
    </row>
    <row r="34" spans="1:8" x14ac:dyDescent="0.25">
      <c r="B34" s="10"/>
    </row>
    <row r="35" spans="1:8" x14ac:dyDescent="0.25">
      <c r="B35" s="4" t="s">
        <v>36</v>
      </c>
      <c r="C35" s="21"/>
      <c r="D35" s="21"/>
    </row>
    <row r="36" spans="1:8" x14ac:dyDescent="0.25">
      <c r="B36" s="2" t="s">
        <v>61</v>
      </c>
      <c r="C36" s="21"/>
      <c r="D36" s="21"/>
      <c r="F36" s="22"/>
    </row>
    <row r="37" spans="1:8" x14ac:dyDescent="0.25">
      <c r="B37" s="2"/>
      <c r="C37" s="21"/>
      <c r="D37" s="21"/>
      <c r="F37" s="22"/>
    </row>
    <row r="38" spans="1:8" x14ac:dyDescent="0.25">
      <c r="B38" s="2" t="s">
        <v>53</v>
      </c>
      <c r="C38" s="21"/>
      <c r="D38" s="21"/>
      <c r="F38" s="23"/>
    </row>
    <row r="39" spans="1:8" x14ac:dyDescent="0.25">
      <c r="B39" s="2" t="s">
        <v>52</v>
      </c>
      <c r="C39" s="21"/>
      <c r="D39" s="21"/>
      <c r="F39" s="23"/>
    </row>
    <row r="40" spans="1:8" x14ac:dyDescent="0.25">
      <c r="B40" s="2" t="s">
        <v>66</v>
      </c>
      <c r="C40" s="21"/>
      <c r="D40" s="21"/>
      <c r="F40" s="23"/>
    </row>
    <row r="41" spans="1:8" x14ac:dyDescent="0.25">
      <c r="B41" s="2" t="s">
        <v>50</v>
      </c>
      <c r="C41" s="21"/>
      <c r="D41" s="21"/>
      <c r="F41" s="23"/>
    </row>
    <row r="42" spans="1:8" x14ac:dyDescent="0.25">
      <c r="B42" s="24"/>
      <c r="F42" s="22"/>
      <c r="H42" s="25"/>
    </row>
    <row r="43" spans="1:8" x14ac:dyDescent="0.25">
      <c r="B43" s="2" t="s">
        <v>64</v>
      </c>
      <c r="C43" s="21"/>
      <c r="D43" s="21"/>
      <c r="F43" s="23"/>
    </row>
    <row r="44" spans="1:8" x14ac:dyDescent="0.25">
      <c r="F44" s="23"/>
    </row>
    <row r="45" spans="1:8" x14ac:dyDescent="0.25">
      <c r="B45" s="4" t="s">
        <v>54</v>
      </c>
      <c r="F45" s="23"/>
    </row>
    <row r="47" spans="1:8" x14ac:dyDescent="0.25">
      <c r="B47" s="4" t="s">
        <v>55</v>
      </c>
      <c r="C47" s="26"/>
    </row>
    <row r="49" spans="2:5" x14ac:dyDescent="0.25">
      <c r="B49" s="26" t="s">
        <v>56</v>
      </c>
    </row>
    <row r="50" spans="2:5" x14ac:dyDescent="0.25">
      <c r="B50" s="4" t="s">
        <v>30</v>
      </c>
    </row>
    <row r="51" spans="2:5" x14ac:dyDescent="0.25">
      <c r="B51" s="4" t="s">
        <v>31</v>
      </c>
      <c r="E51" s="6">
        <v>30000</v>
      </c>
    </row>
    <row r="52" spans="2:5" x14ac:dyDescent="0.25">
      <c r="B52" s="4" t="s">
        <v>33</v>
      </c>
      <c r="C52" s="26"/>
      <c r="E52" s="6">
        <v>26000</v>
      </c>
    </row>
    <row r="53" spans="2:5" x14ac:dyDescent="0.25">
      <c r="B53" s="4" t="s">
        <v>32</v>
      </c>
      <c r="E53" s="6">
        <v>30000</v>
      </c>
    </row>
    <row r="55" spans="2:5" x14ac:dyDescent="0.25">
      <c r="B55" s="26" t="s">
        <v>43</v>
      </c>
    </row>
    <row r="56" spans="2:5" x14ac:dyDescent="0.25">
      <c r="B56" s="4" t="s">
        <v>57</v>
      </c>
    </row>
    <row r="57" spans="2:5" x14ac:dyDescent="0.25">
      <c r="B57" s="4" t="s">
        <v>40</v>
      </c>
      <c r="C57" s="26"/>
      <c r="D57" s="27" t="s">
        <v>58</v>
      </c>
    </row>
    <row r="58" spans="2:5" x14ac:dyDescent="0.25">
      <c r="B58" s="4" t="s">
        <v>39</v>
      </c>
      <c r="C58" s="26"/>
      <c r="D58" s="27">
        <v>3000</v>
      </c>
    </row>
    <row r="59" spans="2:5" x14ac:dyDescent="0.25">
      <c r="B59" s="4" t="s">
        <v>46</v>
      </c>
      <c r="C59" s="26"/>
      <c r="D59" s="27">
        <v>3000</v>
      </c>
    </row>
    <row r="60" spans="2:5" x14ac:dyDescent="0.25">
      <c r="B60" s="4" t="s">
        <v>44</v>
      </c>
      <c r="C60" s="26"/>
      <c r="D60" s="27"/>
    </row>
    <row r="61" spans="2:5" x14ac:dyDescent="0.25">
      <c r="B61" s="4" t="s">
        <v>60</v>
      </c>
      <c r="C61" s="26"/>
      <c r="D61" s="27"/>
    </row>
    <row r="62" spans="2:5" x14ac:dyDescent="0.25">
      <c r="B62" s="4" t="s">
        <v>59</v>
      </c>
    </row>
    <row r="63" spans="2:5" x14ac:dyDescent="0.25">
      <c r="B63" s="4" t="s">
        <v>45</v>
      </c>
    </row>
    <row r="66" spans="2:4" x14ac:dyDescent="0.25">
      <c r="B66" s="26" t="s">
        <v>62</v>
      </c>
      <c r="D66" s="28"/>
    </row>
    <row r="67" spans="2:4" x14ac:dyDescent="0.25">
      <c r="B67" s="4" t="s">
        <v>29</v>
      </c>
    </row>
    <row r="68" spans="2:4" x14ac:dyDescent="0.25">
      <c r="B68" s="4" t="s">
        <v>27</v>
      </c>
      <c r="C68" s="6">
        <v>20000</v>
      </c>
    </row>
    <row r="69" spans="2:4" x14ac:dyDescent="0.25">
      <c r="B69" s="4" t="s">
        <v>28</v>
      </c>
      <c r="C69" s="29">
        <v>20000</v>
      </c>
    </row>
    <row r="70" spans="2:4" x14ac:dyDescent="0.25">
      <c r="C70" s="30">
        <f>+C68+C69</f>
        <v>40000</v>
      </c>
    </row>
    <row r="71" spans="2:4" x14ac:dyDescent="0.25">
      <c r="C71" s="31"/>
    </row>
    <row r="72" spans="2:4" x14ac:dyDescent="0.25">
      <c r="B72" s="4" t="s">
        <v>63</v>
      </c>
      <c r="C72" s="31">
        <v>15000</v>
      </c>
    </row>
    <row r="73" spans="2:4" x14ac:dyDescent="0.25">
      <c r="C73" s="31"/>
    </row>
    <row r="74" spans="2:4" x14ac:dyDescent="0.25">
      <c r="C74" s="31"/>
    </row>
    <row r="75" spans="2:4" x14ac:dyDescent="0.25">
      <c r="B75" s="10" t="s">
        <v>16</v>
      </c>
    </row>
    <row r="76" spans="2:4" x14ac:dyDescent="0.25">
      <c r="B76" s="4" t="s">
        <v>22</v>
      </c>
    </row>
    <row r="77" spans="2:4" x14ac:dyDescent="0.25">
      <c r="B77" s="4" t="s">
        <v>21</v>
      </c>
    </row>
    <row r="78" spans="2:4" x14ac:dyDescent="0.25">
      <c r="B78" s="4" t="s">
        <v>19</v>
      </c>
    </row>
    <row r="79" spans="2:4" x14ac:dyDescent="0.25">
      <c r="B79" s="4" t="s">
        <v>20</v>
      </c>
    </row>
    <row r="118" spans="4:4" x14ac:dyDescent="0.25">
      <c r="D118" s="4" t="s">
        <v>17</v>
      </c>
    </row>
  </sheetData>
  <pageMargins left="1.9685039370078741" right="0.70866141732283472" top="0.94488188976377963" bottom="0.94488188976377963" header="0.78740157480314965" footer="0.9055118110236221"/>
  <pageSetup paperSize="9" scale="78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1"/>
  <sheetViews>
    <sheetView showGridLines="0" topLeftCell="A23" workbookViewId="0">
      <selection activeCell="D23" sqref="D1:D1048576"/>
    </sheetView>
  </sheetViews>
  <sheetFormatPr baseColWidth="10" defaultRowHeight="15" x14ac:dyDescent="0.25"/>
  <cols>
    <col min="1" max="1" width="15.7109375" customWidth="1"/>
    <col min="2" max="2" width="3.7109375" style="3" customWidth="1"/>
    <col min="3" max="3" width="15.7109375" customWidth="1"/>
    <col min="4" max="5" width="10.7109375" style="36" customWidth="1"/>
    <col min="7" max="7" width="27" customWidth="1"/>
  </cols>
  <sheetData>
    <row r="1" spans="1:10" ht="18" customHeight="1" x14ac:dyDescent="0.25">
      <c r="A1" s="1"/>
      <c r="B1" s="3">
        <v>1</v>
      </c>
      <c r="C1" s="1"/>
      <c r="D1" s="137" t="s">
        <v>0</v>
      </c>
      <c r="E1" s="137" t="s">
        <v>1</v>
      </c>
      <c r="G1" s="120" t="s">
        <v>224</v>
      </c>
    </row>
    <row r="2" spans="1:10" ht="18" customHeight="1" x14ac:dyDescent="0.25">
      <c r="A2" s="144" t="s">
        <v>86</v>
      </c>
      <c r="B2" s="145"/>
      <c r="C2" s="146"/>
      <c r="D2" s="40">
        <v>100</v>
      </c>
      <c r="E2" s="40"/>
      <c r="G2" s="121" t="s">
        <v>225</v>
      </c>
    </row>
    <row r="3" spans="1:10" ht="18" customHeight="1" x14ac:dyDescent="0.25">
      <c r="A3" s="144" t="s">
        <v>87</v>
      </c>
      <c r="B3" s="145"/>
      <c r="C3" s="146"/>
      <c r="D3" s="40"/>
      <c r="E3" s="40">
        <v>100</v>
      </c>
      <c r="G3" s="121" t="s">
        <v>226</v>
      </c>
    </row>
    <row r="4" spans="1:10" ht="18" customHeight="1" x14ac:dyDescent="0.25">
      <c r="A4" s="37"/>
      <c r="B4" s="38">
        <v>2</v>
      </c>
      <c r="C4" s="39"/>
      <c r="D4" s="40"/>
      <c r="E4" s="40"/>
    </row>
    <row r="5" spans="1:10" ht="18" customHeight="1" x14ac:dyDescent="0.25">
      <c r="A5" s="144" t="s">
        <v>88</v>
      </c>
      <c r="B5" s="145"/>
      <c r="C5" s="146"/>
      <c r="D5" s="40">
        <v>61</v>
      </c>
      <c r="E5" s="40"/>
      <c r="G5" s="121" t="s">
        <v>227</v>
      </c>
      <c r="H5" s="123">
        <f>0.7*1000</f>
        <v>700</v>
      </c>
    </row>
    <row r="6" spans="1:10" ht="18" customHeight="1" x14ac:dyDescent="0.25">
      <c r="A6" s="144" t="s">
        <v>202</v>
      </c>
      <c r="B6" s="145"/>
      <c r="C6" s="146"/>
      <c r="D6" s="40"/>
      <c r="E6" s="40">
        <v>61</v>
      </c>
      <c r="G6" s="121" t="s">
        <v>228</v>
      </c>
      <c r="H6" s="123">
        <f>+H5*0.97</f>
        <v>679</v>
      </c>
      <c r="I6" s="127" t="s">
        <v>229</v>
      </c>
      <c r="J6" s="2"/>
    </row>
    <row r="7" spans="1:10" ht="18" customHeight="1" x14ac:dyDescent="0.25">
      <c r="A7" s="37"/>
      <c r="B7" s="38">
        <v>3</v>
      </c>
      <c r="C7" s="39"/>
      <c r="D7" s="40"/>
      <c r="E7" s="40"/>
      <c r="G7" s="121" t="s">
        <v>230</v>
      </c>
      <c r="H7" s="123">
        <f>+'Planilla '!B4</f>
        <v>618</v>
      </c>
      <c r="I7" s="4"/>
      <c r="J7" s="2"/>
    </row>
    <row r="8" spans="1:10" ht="18" customHeight="1" x14ac:dyDescent="0.25">
      <c r="A8" s="124"/>
      <c r="B8" s="119"/>
      <c r="C8" s="125"/>
      <c r="D8" s="40"/>
      <c r="E8" s="40"/>
      <c r="G8" s="121" t="s">
        <v>231</v>
      </c>
      <c r="H8" s="123">
        <f>+H6-H7</f>
        <v>61</v>
      </c>
      <c r="I8" s="4"/>
      <c r="J8" s="2"/>
    </row>
    <row r="9" spans="1:10" ht="18" customHeight="1" x14ac:dyDescent="0.25">
      <c r="A9" s="144" t="s">
        <v>112</v>
      </c>
      <c r="B9" s="145"/>
      <c r="C9" s="146"/>
      <c r="D9" s="40">
        <v>606</v>
      </c>
      <c r="E9" s="40"/>
    </row>
    <row r="10" spans="1:10" ht="18" customHeight="1" x14ac:dyDescent="0.25">
      <c r="A10" s="144" t="s">
        <v>110</v>
      </c>
      <c r="B10" s="145"/>
      <c r="C10" s="146"/>
      <c r="D10" s="40"/>
      <c r="E10" s="40">
        <v>606</v>
      </c>
      <c r="G10" s="121" t="s">
        <v>232</v>
      </c>
      <c r="H10" s="123">
        <f>+Datos!D11</f>
        <v>15918.12</v>
      </c>
    </row>
    <row r="11" spans="1:10" ht="18" customHeight="1" x14ac:dyDescent="0.25">
      <c r="A11" s="37"/>
      <c r="B11" s="38">
        <v>4</v>
      </c>
      <c r="C11" s="39"/>
      <c r="D11" s="40"/>
      <c r="E11" s="40"/>
      <c r="G11" s="121" t="s">
        <v>233</v>
      </c>
      <c r="H11" s="122">
        <f>PV(2%,1,,-H10)</f>
        <v>15606</v>
      </c>
      <c r="I11" s="126" t="s">
        <v>234</v>
      </c>
    </row>
    <row r="12" spans="1:10" ht="18" customHeight="1" x14ac:dyDescent="0.25">
      <c r="A12" s="124"/>
      <c r="B12" s="119"/>
      <c r="C12" s="125"/>
      <c r="D12" s="40"/>
      <c r="E12" s="40"/>
      <c r="G12" s="121"/>
      <c r="H12" s="122"/>
      <c r="I12" s="126"/>
    </row>
    <row r="13" spans="1:10" ht="18" customHeight="1" x14ac:dyDescent="0.25">
      <c r="A13" s="144" t="s">
        <v>97</v>
      </c>
      <c r="B13" s="145"/>
      <c r="C13" s="146"/>
      <c r="D13" s="40">
        <v>30000</v>
      </c>
      <c r="E13" s="40"/>
      <c r="G13" s="121" t="s">
        <v>235</v>
      </c>
      <c r="H13" s="123">
        <f>+Datos!D14</f>
        <v>20000</v>
      </c>
      <c r="I13" s="126" t="s">
        <v>238</v>
      </c>
    </row>
    <row r="14" spans="1:10" ht="18" customHeight="1" x14ac:dyDescent="0.25">
      <c r="A14" s="144" t="s">
        <v>7</v>
      </c>
      <c r="B14" s="145"/>
      <c r="C14" s="146"/>
      <c r="D14" s="40">
        <v>10000</v>
      </c>
      <c r="E14" s="40"/>
      <c r="G14" s="121" t="s">
        <v>4</v>
      </c>
      <c r="H14" s="123">
        <f>+Datos!D22</f>
        <v>40000</v>
      </c>
      <c r="I14" s="126" t="s">
        <v>239</v>
      </c>
    </row>
    <row r="15" spans="1:10" ht="18" customHeight="1" x14ac:dyDescent="0.25">
      <c r="A15" s="144" t="s">
        <v>4</v>
      </c>
      <c r="B15" s="145"/>
      <c r="C15" s="146"/>
      <c r="D15" s="40"/>
      <c r="E15" s="40">
        <v>40000</v>
      </c>
      <c r="G15" s="121" t="s">
        <v>236</v>
      </c>
      <c r="H15" s="123">
        <v>30000</v>
      </c>
      <c r="I15" s="126" t="s">
        <v>240</v>
      </c>
    </row>
    <row r="16" spans="1:10" ht="18" customHeight="1" x14ac:dyDescent="0.25">
      <c r="A16" s="37"/>
      <c r="B16" s="38">
        <v>5</v>
      </c>
      <c r="C16" s="39"/>
      <c r="D16" s="40"/>
      <c r="E16" s="40"/>
      <c r="G16" s="121" t="s">
        <v>237</v>
      </c>
      <c r="H16" s="123">
        <f>+H13+H14-H15</f>
        <v>30000</v>
      </c>
      <c r="I16" s="126" t="s">
        <v>241</v>
      </c>
      <c r="J16" s="21"/>
    </row>
    <row r="17" spans="1:10" ht="18" customHeight="1" x14ac:dyDescent="0.25">
      <c r="A17" s="124"/>
      <c r="B17" s="119"/>
      <c r="C17" s="125"/>
      <c r="D17" s="40"/>
      <c r="E17" s="40"/>
      <c r="G17" s="121"/>
      <c r="H17" s="123"/>
      <c r="I17" s="126"/>
      <c r="J17" s="21"/>
    </row>
    <row r="18" spans="1:10" ht="18" customHeight="1" x14ac:dyDescent="0.25">
      <c r="A18" s="144" t="s">
        <v>203</v>
      </c>
      <c r="B18" s="145"/>
      <c r="C18" s="146"/>
      <c r="D18" s="40">
        <v>1000</v>
      </c>
      <c r="E18" s="40"/>
      <c r="G18" s="121" t="s">
        <v>242</v>
      </c>
      <c r="H18" s="128">
        <f>+H15</f>
        <v>30000</v>
      </c>
      <c r="I18" s="127" t="s">
        <v>243</v>
      </c>
      <c r="J18" s="4"/>
    </row>
    <row r="19" spans="1:10" ht="18" customHeight="1" x14ac:dyDescent="0.25">
      <c r="A19" s="144" t="s">
        <v>7</v>
      </c>
      <c r="B19" s="145"/>
      <c r="C19" s="146"/>
      <c r="D19" s="40"/>
      <c r="E19" s="40">
        <v>1000</v>
      </c>
      <c r="G19" s="121" t="s">
        <v>244</v>
      </c>
      <c r="H19" s="123">
        <v>29000</v>
      </c>
      <c r="I19" s="127" t="s">
        <v>245</v>
      </c>
      <c r="J19" s="2"/>
    </row>
    <row r="20" spans="1:10" ht="18" customHeight="1" x14ac:dyDescent="0.25">
      <c r="A20" s="37"/>
      <c r="B20" s="38">
        <v>6</v>
      </c>
      <c r="C20" s="39"/>
      <c r="D20" s="40"/>
      <c r="E20" s="40"/>
      <c r="G20" s="121" t="s">
        <v>246</v>
      </c>
      <c r="H20" s="128">
        <f>+H19-H18</f>
        <v>-1000</v>
      </c>
      <c r="I20" s="127" t="s">
        <v>247</v>
      </c>
      <c r="J20" s="2"/>
    </row>
    <row r="21" spans="1:10" ht="18" customHeight="1" x14ac:dyDescent="0.25">
      <c r="A21" s="124"/>
      <c r="B21" s="119"/>
      <c r="C21" s="125"/>
      <c r="D21" s="40"/>
      <c r="E21" s="40"/>
      <c r="G21" s="121"/>
      <c r="H21" s="128"/>
      <c r="I21" s="127"/>
      <c r="J21" s="2"/>
    </row>
    <row r="22" spans="1:10" ht="18" customHeight="1" x14ac:dyDescent="0.25">
      <c r="A22" s="144" t="s">
        <v>51</v>
      </c>
      <c r="B22" s="145"/>
      <c r="C22" s="146"/>
      <c r="D22" s="40">
        <v>5000</v>
      </c>
      <c r="E22" s="40"/>
      <c r="G22" s="121" t="s">
        <v>248</v>
      </c>
      <c r="I22" s="4"/>
      <c r="J22" s="2"/>
    </row>
    <row r="23" spans="1:10" ht="18" customHeight="1" x14ac:dyDescent="0.25">
      <c r="A23" s="144" t="s">
        <v>196</v>
      </c>
      <c r="B23" s="145"/>
      <c r="C23" s="146"/>
      <c r="D23" s="40">
        <v>400</v>
      </c>
      <c r="E23" s="40"/>
      <c r="G23" s="121" t="s">
        <v>249</v>
      </c>
      <c r="I23" s="4"/>
      <c r="J23" s="2"/>
    </row>
    <row r="24" spans="1:10" ht="18" customHeight="1" x14ac:dyDescent="0.25">
      <c r="A24" s="144" t="s">
        <v>89</v>
      </c>
      <c r="B24" s="145"/>
      <c r="C24" s="146"/>
      <c r="D24" s="40"/>
      <c r="E24" s="40">
        <v>5100</v>
      </c>
      <c r="I24" s="4"/>
      <c r="J24" s="2"/>
    </row>
    <row r="25" spans="1:10" ht="18" customHeight="1" x14ac:dyDescent="0.25">
      <c r="A25" s="144" t="s">
        <v>87</v>
      </c>
      <c r="B25" s="145"/>
      <c r="C25" s="146"/>
      <c r="D25" s="40"/>
      <c r="E25" s="40">
        <v>300</v>
      </c>
      <c r="I25" s="4"/>
      <c r="J25" s="2"/>
    </row>
    <row r="26" spans="1:10" ht="18" customHeight="1" x14ac:dyDescent="0.25">
      <c r="A26" s="37"/>
      <c r="B26" s="38">
        <v>7</v>
      </c>
      <c r="C26" s="39"/>
      <c r="D26" s="40"/>
      <c r="E26" s="40"/>
      <c r="I26" s="4"/>
      <c r="J26" s="2"/>
    </row>
    <row r="27" spans="1:10" ht="18" customHeight="1" x14ac:dyDescent="0.25">
      <c r="A27" s="144" t="s">
        <v>90</v>
      </c>
      <c r="B27" s="145"/>
      <c r="C27" s="146"/>
      <c r="D27" s="40">
        <v>500</v>
      </c>
      <c r="E27" s="40"/>
      <c r="G27" s="121" t="s">
        <v>250</v>
      </c>
      <c r="I27" s="4"/>
      <c r="J27" s="4"/>
    </row>
    <row r="28" spans="1:10" ht="18" customHeight="1" x14ac:dyDescent="0.25">
      <c r="A28" s="144" t="s">
        <v>99</v>
      </c>
      <c r="B28" s="145"/>
      <c r="C28" s="146"/>
      <c r="D28" s="40"/>
      <c r="E28" s="40">
        <v>500</v>
      </c>
      <c r="I28" s="4"/>
      <c r="J28" s="4"/>
    </row>
    <row r="29" spans="1:10" ht="18" customHeight="1" x14ac:dyDescent="0.25">
      <c r="A29" s="37"/>
      <c r="B29" s="38">
        <v>8</v>
      </c>
      <c r="C29" s="39"/>
      <c r="D29" s="40"/>
      <c r="E29" s="40"/>
      <c r="I29" s="4"/>
      <c r="J29" s="4"/>
    </row>
    <row r="30" spans="1:10" ht="18" customHeight="1" x14ac:dyDescent="0.25">
      <c r="A30" s="144" t="s">
        <v>91</v>
      </c>
      <c r="B30" s="145"/>
      <c r="C30" s="146"/>
      <c r="D30" s="40">
        <v>200</v>
      </c>
      <c r="E30" s="40"/>
      <c r="G30" s="121" t="s">
        <v>251</v>
      </c>
      <c r="I30" s="4"/>
      <c r="J30" s="4"/>
    </row>
    <row r="31" spans="1:10" ht="18" customHeight="1" x14ac:dyDescent="0.25">
      <c r="A31" s="144" t="s">
        <v>196</v>
      </c>
      <c r="B31" s="145"/>
      <c r="C31" s="146"/>
      <c r="D31" s="40"/>
      <c r="E31" s="40">
        <v>200</v>
      </c>
    </row>
    <row r="32" spans="1:10" ht="18" customHeight="1" x14ac:dyDescent="0.25">
      <c r="A32" s="37"/>
      <c r="B32" s="38">
        <v>9</v>
      </c>
      <c r="C32" s="39"/>
      <c r="D32" s="40"/>
      <c r="E32" s="40"/>
    </row>
    <row r="33" spans="1:7" ht="18" customHeight="1" x14ac:dyDescent="0.25">
      <c r="A33" s="144" t="s">
        <v>92</v>
      </c>
      <c r="B33" s="145"/>
      <c r="C33" s="146"/>
      <c r="D33" s="40">
        <v>2000</v>
      </c>
      <c r="E33" s="40"/>
      <c r="G33" s="121" t="s">
        <v>252</v>
      </c>
    </row>
    <row r="34" spans="1:7" ht="18" customHeight="1" x14ac:dyDescent="0.25">
      <c r="A34" s="144" t="s">
        <v>93</v>
      </c>
      <c r="B34" s="145"/>
      <c r="C34" s="146"/>
      <c r="D34" s="40"/>
      <c r="E34" s="40">
        <v>2000</v>
      </c>
    </row>
    <row r="35" spans="1:7" ht="18" customHeight="1" x14ac:dyDescent="0.25">
      <c r="A35" s="37"/>
      <c r="B35" s="38">
        <v>10</v>
      </c>
      <c r="C35" s="39"/>
      <c r="D35" s="40"/>
      <c r="E35" s="40"/>
    </row>
    <row r="36" spans="1:7" ht="18" customHeight="1" x14ac:dyDescent="0.25">
      <c r="A36" s="144" t="s">
        <v>3</v>
      </c>
      <c r="B36" s="145"/>
      <c r="C36" s="146"/>
      <c r="D36" s="40">
        <v>750</v>
      </c>
      <c r="E36" s="40"/>
      <c r="G36" s="121" t="s">
        <v>253</v>
      </c>
    </row>
    <row r="37" spans="1:7" ht="18" customHeight="1" x14ac:dyDescent="0.25">
      <c r="A37" s="144" t="s">
        <v>76</v>
      </c>
      <c r="B37" s="145"/>
      <c r="C37" s="146"/>
      <c r="D37" s="40"/>
      <c r="E37" s="40">
        <v>750</v>
      </c>
    </row>
    <row r="38" spans="1:7" ht="18" customHeight="1" x14ac:dyDescent="0.25">
      <c r="A38" s="37"/>
      <c r="B38" s="38">
        <v>11</v>
      </c>
      <c r="C38" s="39"/>
      <c r="D38" s="40"/>
      <c r="E38" s="40"/>
    </row>
    <row r="39" spans="1:7" ht="18" customHeight="1" x14ac:dyDescent="0.25">
      <c r="A39" s="144" t="s">
        <v>197</v>
      </c>
      <c r="B39" s="145"/>
      <c r="C39" s="146"/>
      <c r="D39" s="40">
        <f>+'Planilla '!B51</f>
        <v>4377.0999999999967</v>
      </c>
      <c r="E39" s="40"/>
    </row>
    <row r="40" spans="1:7" x14ac:dyDescent="0.25">
      <c r="A40" s="144" t="s">
        <v>198</v>
      </c>
      <c r="B40" s="145"/>
      <c r="C40" s="146"/>
      <c r="D40" s="40"/>
      <c r="E40" s="40">
        <f>+D39</f>
        <v>4377.0999999999967</v>
      </c>
    </row>
    <row r="41" spans="1:7" x14ac:dyDescent="0.25">
      <c r="A41" s="37"/>
      <c r="B41" s="94"/>
      <c r="C41" s="39"/>
      <c r="D41" s="40"/>
      <c r="E41" s="40"/>
    </row>
  </sheetData>
  <mergeCells count="25">
    <mergeCell ref="A39:C39"/>
    <mergeCell ref="A40:C40"/>
    <mergeCell ref="A37:C37"/>
    <mergeCell ref="A31:C31"/>
    <mergeCell ref="A34:C34"/>
    <mergeCell ref="A33:C33"/>
    <mergeCell ref="A36:C36"/>
    <mergeCell ref="A30:C30"/>
    <mergeCell ref="A13:C13"/>
    <mergeCell ref="A14:C14"/>
    <mergeCell ref="A15:C15"/>
    <mergeCell ref="A18:C18"/>
    <mergeCell ref="A19:C19"/>
    <mergeCell ref="A22:C22"/>
    <mergeCell ref="A23:C23"/>
    <mergeCell ref="A24:C24"/>
    <mergeCell ref="A25:C25"/>
    <mergeCell ref="A27:C27"/>
    <mergeCell ref="A28:C28"/>
    <mergeCell ref="A10:C10"/>
    <mergeCell ref="A2:C2"/>
    <mergeCell ref="A3:C3"/>
    <mergeCell ref="A5:C5"/>
    <mergeCell ref="A6:C6"/>
    <mergeCell ref="A9:C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3"/>
  <sheetViews>
    <sheetView showGridLines="0" topLeftCell="A29" workbookViewId="0">
      <selection activeCell="D42" sqref="D42"/>
    </sheetView>
  </sheetViews>
  <sheetFormatPr baseColWidth="10" defaultRowHeight="15" x14ac:dyDescent="0.25"/>
  <cols>
    <col min="1" max="1" width="37.5703125" customWidth="1"/>
    <col min="2" max="5" width="10.7109375" customWidth="1"/>
    <col min="6" max="7" width="10.7109375" style="36" customWidth="1"/>
    <col min="8" max="11" width="10.7109375" style="44" customWidth="1"/>
    <col min="12" max="12" width="11.42578125" style="36"/>
  </cols>
  <sheetData>
    <row r="1" spans="1:11" ht="12.95" customHeight="1" x14ac:dyDescent="0.25">
      <c r="A1" s="149" t="s">
        <v>106</v>
      </c>
      <c r="B1" s="148" t="s">
        <v>103</v>
      </c>
      <c r="C1" s="148"/>
      <c r="D1" s="148" t="s">
        <v>107</v>
      </c>
      <c r="E1" s="148"/>
      <c r="F1" s="147" t="s">
        <v>113</v>
      </c>
      <c r="G1" s="147"/>
      <c r="H1" s="147" t="s">
        <v>114</v>
      </c>
      <c r="I1" s="147"/>
      <c r="J1" s="147" t="s">
        <v>115</v>
      </c>
      <c r="K1" s="147"/>
    </row>
    <row r="2" spans="1:11" ht="12.95" customHeight="1" x14ac:dyDescent="0.25">
      <c r="A2" s="149"/>
      <c r="B2" s="129" t="s">
        <v>104</v>
      </c>
      <c r="C2" s="129" t="s">
        <v>105</v>
      </c>
      <c r="D2" s="129" t="s">
        <v>108</v>
      </c>
      <c r="E2" s="129" t="s">
        <v>109</v>
      </c>
      <c r="F2" s="130" t="s">
        <v>104</v>
      </c>
      <c r="G2" s="130" t="s">
        <v>105</v>
      </c>
      <c r="H2" s="130" t="s">
        <v>116</v>
      </c>
      <c r="I2" s="130" t="s">
        <v>117</v>
      </c>
      <c r="J2" s="130" t="s">
        <v>118</v>
      </c>
      <c r="K2" s="130" t="s">
        <v>119</v>
      </c>
    </row>
    <row r="3" spans="1:11" ht="14.1" customHeight="1" x14ac:dyDescent="0.25">
      <c r="A3" s="48" t="s">
        <v>68</v>
      </c>
      <c r="B3" s="49">
        <v>35000</v>
      </c>
      <c r="C3" s="49"/>
      <c r="D3" s="50"/>
      <c r="E3" s="50">
        <v>400</v>
      </c>
      <c r="F3" s="50">
        <v>34600</v>
      </c>
      <c r="G3" s="51"/>
      <c r="H3" s="50">
        <v>34600</v>
      </c>
      <c r="I3" s="50"/>
      <c r="J3" s="50"/>
      <c r="K3" s="50"/>
    </row>
    <row r="4" spans="1:11" ht="14.1" customHeight="1" x14ac:dyDescent="0.25">
      <c r="A4" s="48" t="s">
        <v>67</v>
      </c>
      <c r="B4" s="49">
        <v>618</v>
      </c>
      <c r="C4" s="49"/>
      <c r="D4" s="50">
        <v>61</v>
      </c>
      <c r="E4" s="50"/>
      <c r="F4" s="51">
        <v>679</v>
      </c>
      <c r="G4" s="51"/>
      <c r="H4" s="50">
        <v>679</v>
      </c>
      <c r="I4" s="50"/>
      <c r="J4" s="50"/>
      <c r="K4" s="50"/>
    </row>
    <row r="5" spans="1:11" ht="14.1" customHeight="1" x14ac:dyDescent="0.25">
      <c r="A5" s="48" t="s">
        <v>69</v>
      </c>
      <c r="B5" s="49">
        <v>1582</v>
      </c>
      <c r="C5" s="49"/>
      <c r="D5" s="50"/>
      <c r="E5" s="50"/>
      <c r="F5" s="51">
        <v>1582</v>
      </c>
      <c r="G5" s="51"/>
      <c r="H5" s="50">
        <v>1582</v>
      </c>
      <c r="I5" s="50"/>
      <c r="J5" s="50"/>
      <c r="K5" s="50"/>
    </row>
    <row r="6" spans="1:11" ht="14.1" customHeight="1" x14ac:dyDescent="0.25">
      <c r="A6" s="48" t="s">
        <v>70</v>
      </c>
      <c r="B6" s="49">
        <v>15918.12</v>
      </c>
      <c r="C6" s="49"/>
      <c r="D6" s="50"/>
      <c r="E6" s="50"/>
      <c r="F6" s="51">
        <v>15918.12</v>
      </c>
      <c r="G6" s="51"/>
      <c r="H6" s="50">
        <v>15918.12</v>
      </c>
      <c r="I6" s="50"/>
      <c r="J6" s="50"/>
      <c r="K6" s="50"/>
    </row>
    <row r="7" spans="1:11" ht="14.1" customHeight="1" x14ac:dyDescent="0.25">
      <c r="A7" s="48" t="s">
        <v>73</v>
      </c>
      <c r="B7" s="49"/>
      <c r="C7" s="49">
        <v>918.12</v>
      </c>
      <c r="D7" s="50">
        <v>606</v>
      </c>
      <c r="E7" s="50"/>
      <c r="F7" s="51"/>
      <c r="G7" s="49">
        <v>312.12</v>
      </c>
      <c r="H7" s="50">
        <v>-312.12</v>
      </c>
      <c r="I7" s="50"/>
      <c r="J7" s="50"/>
      <c r="K7" s="50"/>
    </row>
    <row r="8" spans="1:11" ht="14.1" customHeight="1" x14ac:dyDescent="0.25">
      <c r="A8" s="48" t="s">
        <v>71</v>
      </c>
      <c r="B8" s="49">
        <v>750</v>
      </c>
      <c r="C8" s="49"/>
      <c r="D8" s="50"/>
      <c r="E8" s="50"/>
      <c r="F8" s="51">
        <v>750</v>
      </c>
      <c r="G8" s="51"/>
      <c r="H8" s="50">
        <v>750</v>
      </c>
      <c r="I8" s="50"/>
      <c r="J8" s="50"/>
      <c r="K8" s="50"/>
    </row>
    <row r="9" spans="1:11" ht="14.1" customHeight="1" x14ac:dyDescent="0.25">
      <c r="A9" s="48" t="s">
        <v>7</v>
      </c>
      <c r="B9" s="49">
        <v>20000</v>
      </c>
      <c r="C9" s="49"/>
      <c r="D9" s="50">
        <v>10000</v>
      </c>
      <c r="E9" s="50">
        <v>1000</v>
      </c>
      <c r="F9" s="49">
        <v>29000</v>
      </c>
      <c r="G9" s="51"/>
      <c r="H9" s="50">
        <v>29000</v>
      </c>
      <c r="I9" s="50"/>
      <c r="J9" s="50"/>
      <c r="K9" s="50"/>
    </row>
    <row r="10" spans="1:11" ht="14.1" customHeight="1" x14ac:dyDescent="0.25">
      <c r="A10" s="48" t="s">
        <v>48</v>
      </c>
      <c r="B10" s="49"/>
      <c r="C10" s="49">
        <v>5250</v>
      </c>
      <c r="D10" s="50"/>
      <c r="E10" s="50"/>
      <c r="F10" s="51"/>
      <c r="G10" s="51">
        <v>5250</v>
      </c>
      <c r="H10" s="50"/>
      <c r="I10" s="50">
        <v>5250</v>
      </c>
      <c r="J10" s="50"/>
      <c r="K10" s="50"/>
    </row>
    <row r="11" spans="1:11" ht="14.1" customHeight="1" x14ac:dyDescent="0.25">
      <c r="A11" s="48" t="s">
        <v>72</v>
      </c>
      <c r="B11" s="49"/>
      <c r="C11" s="49">
        <v>3000</v>
      </c>
      <c r="D11" s="50"/>
      <c r="E11" s="50"/>
      <c r="F11" s="51"/>
      <c r="G11" s="51">
        <v>3000</v>
      </c>
      <c r="H11" s="50"/>
      <c r="I11" s="50">
        <v>3000</v>
      </c>
      <c r="J11" s="50"/>
      <c r="K11" s="50"/>
    </row>
    <row r="12" spans="1:11" ht="14.1" customHeight="1" x14ac:dyDescent="0.25">
      <c r="A12" s="48" t="s">
        <v>74</v>
      </c>
      <c r="B12" s="49"/>
      <c r="C12" s="49">
        <v>35000</v>
      </c>
      <c r="D12" s="50"/>
      <c r="E12" s="50"/>
      <c r="F12" s="51"/>
      <c r="G12" s="51">
        <v>35000</v>
      </c>
      <c r="H12" s="50"/>
      <c r="I12" s="50">
        <v>35000</v>
      </c>
      <c r="J12" s="50"/>
      <c r="K12" s="50"/>
    </row>
    <row r="13" spans="1:11" ht="14.1" customHeight="1" x14ac:dyDescent="0.25">
      <c r="A13" s="48" t="s">
        <v>111</v>
      </c>
      <c r="B13" s="49"/>
      <c r="C13" s="49">
        <v>1000</v>
      </c>
      <c r="D13" s="50"/>
      <c r="E13" s="50"/>
      <c r="F13" s="51"/>
      <c r="G13" s="51">
        <v>1000</v>
      </c>
      <c r="H13" s="50"/>
      <c r="I13" s="50">
        <v>1000</v>
      </c>
      <c r="J13" s="50"/>
      <c r="K13" s="50"/>
    </row>
    <row r="14" spans="1:11" ht="14.1" customHeight="1" x14ac:dyDescent="0.25">
      <c r="A14" s="48" t="s">
        <v>75</v>
      </c>
      <c r="B14" s="49"/>
      <c r="C14" s="49">
        <v>11000</v>
      </c>
      <c r="D14" s="50"/>
      <c r="E14" s="50"/>
      <c r="F14" s="51"/>
      <c r="G14" s="51">
        <v>11000</v>
      </c>
      <c r="H14" s="50"/>
      <c r="I14" s="50">
        <v>11000</v>
      </c>
      <c r="J14" s="50"/>
      <c r="K14" s="50"/>
    </row>
    <row r="15" spans="1:11" ht="14.1" customHeight="1" x14ac:dyDescent="0.25">
      <c r="A15" s="48" t="s">
        <v>3</v>
      </c>
      <c r="B15" s="49"/>
      <c r="C15" s="49">
        <v>80310</v>
      </c>
      <c r="D15" s="50">
        <v>750</v>
      </c>
      <c r="E15" s="50"/>
      <c r="F15" s="51"/>
      <c r="G15" s="51">
        <v>79560</v>
      </c>
      <c r="H15" s="50"/>
      <c r="I15" s="50"/>
      <c r="J15" s="50"/>
      <c r="K15" s="50">
        <v>79560</v>
      </c>
    </row>
    <row r="16" spans="1:11" ht="14.1" customHeight="1" x14ac:dyDescent="0.25">
      <c r="A16" s="48" t="s">
        <v>76</v>
      </c>
      <c r="B16" s="49">
        <v>750</v>
      </c>
      <c r="C16" s="49"/>
      <c r="D16" s="50"/>
      <c r="E16" s="50">
        <v>750</v>
      </c>
      <c r="F16" s="51"/>
      <c r="G16" s="51"/>
      <c r="H16" s="118"/>
      <c r="I16" s="118"/>
      <c r="J16" s="118"/>
      <c r="K16" s="118"/>
    </row>
    <row r="17" spans="1:11" ht="14.1" customHeight="1" x14ac:dyDescent="0.25">
      <c r="A17" s="48" t="s">
        <v>4</v>
      </c>
      <c r="B17" s="49">
        <v>40000</v>
      </c>
      <c r="C17" s="49"/>
      <c r="D17" s="50"/>
      <c r="E17" s="50">
        <v>40000</v>
      </c>
      <c r="F17" s="51"/>
      <c r="G17" s="51"/>
      <c r="H17" s="118"/>
      <c r="I17" s="118"/>
      <c r="J17" s="118"/>
      <c r="K17" s="118"/>
    </row>
    <row r="18" spans="1:11" ht="14.1" customHeight="1" x14ac:dyDescent="0.25">
      <c r="A18" s="48" t="s">
        <v>81</v>
      </c>
      <c r="B18" s="49">
        <v>500</v>
      </c>
      <c r="C18" s="49"/>
      <c r="D18" s="50"/>
      <c r="E18" s="50"/>
      <c r="F18" s="51">
        <v>500</v>
      </c>
      <c r="G18" s="51"/>
      <c r="H18" s="50"/>
      <c r="I18" s="50"/>
      <c r="J18" s="50">
        <v>500</v>
      </c>
      <c r="K18" s="50"/>
    </row>
    <row r="19" spans="1:11" ht="14.1" customHeight="1" x14ac:dyDescent="0.25">
      <c r="A19" s="48" t="s">
        <v>5</v>
      </c>
      <c r="B19" s="49">
        <v>12000</v>
      </c>
      <c r="C19" s="49"/>
      <c r="D19" s="50"/>
      <c r="E19" s="50"/>
      <c r="F19" s="51">
        <f>+B19</f>
        <v>12000</v>
      </c>
      <c r="G19" s="51"/>
      <c r="H19" s="50"/>
      <c r="I19" s="50"/>
      <c r="J19" s="50">
        <f>+F19</f>
        <v>12000</v>
      </c>
      <c r="K19" s="50"/>
    </row>
    <row r="20" spans="1:11" ht="14.1" customHeight="1" x14ac:dyDescent="0.25">
      <c r="A20" s="52" t="s">
        <v>6</v>
      </c>
      <c r="B20" s="49">
        <v>3360</v>
      </c>
      <c r="C20" s="49"/>
      <c r="D20" s="50"/>
      <c r="E20" s="50"/>
      <c r="F20" s="51">
        <f>+B20</f>
        <v>3360</v>
      </c>
      <c r="G20" s="51"/>
      <c r="H20" s="50"/>
      <c r="I20" s="50"/>
      <c r="J20" s="50">
        <f>+F20</f>
        <v>3360</v>
      </c>
      <c r="K20" s="50"/>
    </row>
    <row r="21" spans="1:11" ht="14.1" customHeight="1" x14ac:dyDescent="0.25">
      <c r="A21" s="52" t="s">
        <v>79</v>
      </c>
      <c r="B21" s="49">
        <v>6000</v>
      </c>
      <c r="C21" s="49"/>
      <c r="D21" s="50"/>
      <c r="E21" s="50"/>
      <c r="F21" s="51">
        <v>6000</v>
      </c>
      <c r="G21" s="51"/>
      <c r="H21" s="50"/>
      <c r="I21" s="50"/>
      <c r="J21" s="50">
        <v>6000</v>
      </c>
      <c r="K21" s="50"/>
    </row>
    <row r="22" spans="1:11" ht="14.1" customHeight="1" x14ac:dyDescent="0.25">
      <c r="A22" s="54" t="s">
        <v>86</v>
      </c>
      <c r="B22" s="53"/>
      <c r="C22" s="53"/>
      <c r="D22" s="50">
        <v>100</v>
      </c>
      <c r="E22" s="50"/>
      <c r="F22" s="51">
        <v>100</v>
      </c>
      <c r="G22" s="51"/>
      <c r="H22" s="50"/>
      <c r="I22" s="50"/>
      <c r="J22" s="50">
        <v>100</v>
      </c>
      <c r="K22" s="50"/>
    </row>
    <row r="23" spans="1:11" ht="14.1" customHeight="1" x14ac:dyDescent="0.25">
      <c r="A23" s="54" t="s">
        <v>96</v>
      </c>
      <c r="B23" s="53"/>
      <c r="C23" s="53"/>
      <c r="D23" s="50"/>
      <c r="E23" s="50">
        <v>61</v>
      </c>
      <c r="F23" s="51"/>
      <c r="G23" s="51">
        <v>61</v>
      </c>
      <c r="H23" s="50"/>
      <c r="I23" s="50"/>
      <c r="J23" s="50"/>
      <c r="K23" s="50">
        <v>61</v>
      </c>
    </row>
    <row r="24" spans="1:11" ht="14.1" customHeight="1" x14ac:dyDescent="0.25">
      <c r="A24" s="54" t="s">
        <v>110</v>
      </c>
      <c r="B24" s="53"/>
      <c r="C24" s="53"/>
      <c r="D24" s="50"/>
      <c r="E24" s="50">
        <v>606</v>
      </c>
      <c r="F24" s="51"/>
      <c r="G24" s="51">
        <v>606</v>
      </c>
      <c r="H24" s="50"/>
      <c r="I24" s="50"/>
      <c r="J24" s="50"/>
      <c r="K24" s="50">
        <v>606</v>
      </c>
    </row>
    <row r="25" spans="1:11" ht="14.1" customHeight="1" x14ac:dyDescent="0.25">
      <c r="A25" s="54" t="s">
        <v>97</v>
      </c>
      <c r="B25" s="53"/>
      <c r="C25" s="53"/>
      <c r="D25" s="50">
        <v>30000</v>
      </c>
      <c r="E25" s="50"/>
      <c r="F25" s="51">
        <v>30000</v>
      </c>
      <c r="G25" s="51"/>
      <c r="H25" s="50"/>
      <c r="I25" s="50"/>
      <c r="J25" s="50">
        <v>30000</v>
      </c>
      <c r="K25" s="50"/>
    </row>
    <row r="26" spans="1:11" ht="14.1" customHeight="1" x14ac:dyDescent="0.25">
      <c r="A26" s="54" t="s">
        <v>98</v>
      </c>
      <c r="B26" s="53"/>
      <c r="C26" s="53"/>
      <c r="D26" s="50">
        <v>1000</v>
      </c>
      <c r="E26" s="50"/>
      <c r="F26" s="51">
        <v>1000</v>
      </c>
      <c r="G26" s="51"/>
      <c r="H26" s="50"/>
      <c r="I26" s="50"/>
      <c r="J26" s="50">
        <v>1000</v>
      </c>
      <c r="K26" s="50"/>
    </row>
    <row r="27" spans="1:11" ht="14.1" customHeight="1" x14ac:dyDescent="0.25">
      <c r="A27" s="54" t="s">
        <v>51</v>
      </c>
      <c r="B27" s="53"/>
      <c r="C27" s="53"/>
      <c r="D27" s="50">
        <v>5000</v>
      </c>
      <c r="E27" s="50"/>
      <c r="F27" s="51">
        <v>5000</v>
      </c>
      <c r="G27" s="51"/>
      <c r="H27" s="50">
        <v>5000</v>
      </c>
      <c r="I27" s="50"/>
      <c r="J27" s="50"/>
      <c r="K27" s="50"/>
    </row>
    <row r="28" spans="1:11" ht="14.1" customHeight="1" x14ac:dyDescent="0.25">
      <c r="A28" s="54" t="s">
        <v>89</v>
      </c>
      <c r="B28" s="53"/>
      <c r="C28" s="53"/>
      <c r="D28" s="50"/>
      <c r="E28" s="50">
        <v>5100</v>
      </c>
      <c r="F28" s="51"/>
      <c r="G28" s="51">
        <v>5100</v>
      </c>
      <c r="H28" s="50"/>
      <c r="I28" s="50">
        <v>5100</v>
      </c>
      <c r="J28" s="50"/>
      <c r="K28" s="50"/>
    </row>
    <row r="29" spans="1:11" ht="14.1" customHeight="1" x14ac:dyDescent="0.25">
      <c r="A29" s="54" t="s">
        <v>204</v>
      </c>
      <c r="B29" s="53"/>
      <c r="C29" s="53"/>
      <c r="D29" s="50">
        <v>400</v>
      </c>
      <c r="E29" s="50">
        <v>200</v>
      </c>
      <c r="F29" s="51">
        <v>200</v>
      </c>
      <c r="G29" s="51"/>
      <c r="H29" s="50"/>
      <c r="I29" s="50">
        <v>-200</v>
      </c>
      <c r="J29" s="50"/>
      <c r="K29" s="50"/>
    </row>
    <row r="30" spans="1:11" ht="14.1" customHeight="1" x14ac:dyDescent="0.25">
      <c r="A30" s="105" t="s">
        <v>90</v>
      </c>
      <c r="B30" s="53"/>
      <c r="C30" s="53"/>
      <c r="D30" s="50">
        <v>500</v>
      </c>
      <c r="E30" s="50"/>
      <c r="F30" s="51">
        <v>500</v>
      </c>
      <c r="G30" s="51"/>
      <c r="H30" s="50"/>
      <c r="I30" s="50"/>
      <c r="J30" s="50">
        <v>500</v>
      </c>
      <c r="K30" s="50"/>
    </row>
    <row r="31" spans="1:11" ht="14.1" customHeight="1" x14ac:dyDescent="0.25">
      <c r="A31" s="105" t="s">
        <v>99</v>
      </c>
      <c r="B31" s="53"/>
      <c r="C31" s="53"/>
      <c r="D31" s="50"/>
      <c r="E31" s="50">
        <v>500</v>
      </c>
      <c r="F31" s="51"/>
      <c r="G31" s="51">
        <v>500</v>
      </c>
      <c r="H31" s="50">
        <v>-500</v>
      </c>
      <c r="I31" s="50"/>
      <c r="J31" s="50"/>
      <c r="K31" s="50"/>
    </row>
    <row r="32" spans="1:11" ht="14.1" customHeight="1" x14ac:dyDescent="0.25">
      <c r="A32" s="106" t="s">
        <v>91</v>
      </c>
      <c r="B32" s="53"/>
      <c r="C32" s="53"/>
      <c r="D32" s="50">
        <v>200</v>
      </c>
      <c r="E32" s="50"/>
      <c r="F32" s="51">
        <v>200</v>
      </c>
      <c r="G32" s="51"/>
      <c r="H32" s="50"/>
      <c r="I32" s="50"/>
      <c r="J32" s="50">
        <v>200</v>
      </c>
      <c r="K32" s="50"/>
    </row>
    <row r="33" spans="1:11" ht="14.1" customHeight="1" x14ac:dyDescent="0.25">
      <c r="A33" s="54" t="s">
        <v>100</v>
      </c>
      <c r="B33" s="53"/>
      <c r="C33" s="53"/>
      <c r="D33" s="50">
        <v>2000</v>
      </c>
      <c r="E33" s="50"/>
      <c r="F33" s="51">
        <v>2000</v>
      </c>
      <c r="G33" s="51"/>
      <c r="H33" s="50"/>
      <c r="I33" s="50"/>
      <c r="J33" s="50">
        <v>2000</v>
      </c>
      <c r="K33" s="50"/>
    </row>
    <row r="34" spans="1:11" ht="14.1" customHeight="1" x14ac:dyDescent="0.25">
      <c r="A34" s="54" t="s">
        <v>197</v>
      </c>
      <c r="B34" s="53"/>
      <c r="C34" s="53"/>
      <c r="D34" s="50">
        <f>+'Registrac. Cbles'!D39</f>
        <v>4377.0999999999967</v>
      </c>
      <c r="E34" s="50"/>
      <c r="F34" s="51">
        <f>+D34</f>
        <v>4377.0999999999967</v>
      </c>
      <c r="G34" s="51"/>
      <c r="H34" s="50"/>
      <c r="I34" s="50"/>
      <c r="J34" s="50">
        <f>+F34</f>
        <v>4377.0999999999967</v>
      </c>
      <c r="K34" s="50"/>
    </row>
    <row r="35" spans="1:11" ht="14.1" customHeight="1" x14ac:dyDescent="0.25">
      <c r="A35" s="54" t="s">
        <v>212</v>
      </c>
      <c r="B35" s="53"/>
      <c r="C35" s="53"/>
      <c r="D35" s="50"/>
      <c r="E35" s="50">
        <f>+D34</f>
        <v>4377.0999999999967</v>
      </c>
      <c r="F35" s="51"/>
      <c r="G35" s="51">
        <f>+E35</f>
        <v>4377.0999999999967</v>
      </c>
      <c r="H35" s="50"/>
      <c r="I35" s="50">
        <v>4377.1000000000004</v>
      </c>
      <c r="J35" s="50"/>
      <c r="K35" s="50"/>
    </row>
    <row r="36" spans="1:11" ht="14.1" customHeight="1" x14ac:dyDescent="0.25">
      <c r="A36" s="54" t="s">
        <v>93</v>
      </c>
      <c r="B36" s="53"/>
      <c r="C36" s="53"/>
      <c r="D36" s="50"/>
      <c r="E36" s="50">
        <v>2000</v>
      </c>
      <c r="F36" s="51"/>
      <c r="G36" s="51">
        <v>2000</v>
      </c>
      <c r="H36" s="50"/>
      <c r="I36" s="50">
        <v>2000</v>
      </c>
      <c r="J36" s="50"/>
      <c r="K36" s="50"/>
    </row>
    <row r="37" spans="1:11" ht="12.95" customHeight="1" x14ac:dyDescent="0.25">
      <c r="A37" s="54" t="s">
        <v>121</v>
      </c>
      <c r="B37" s="66">
        <f>SUM(B3:B36)</f>
        <v>136478.12</v>
      </c>
      <c r="C37" s="66">
        <f>SUM(C3:C36)</f>
        <v>136478.12</v>
      </c>
      <c r="D37" s="66">
        <f>SUM(D3:D36)</f>
        <v>54994.1</v>
      </c>
      <c r="E37" s="66">
        <f>SUM(E2:E36)</f>
        <v>54994.1</v>
      </c>
      <c r="F37" s="66">
        <f t="shared" ref="F37:K37" si="0">SUM(F3:F36)</f>
        <v>147766.22</v>
      </c>
      <c r="G37" s="108">
        <f t="shared" si="0"/>
        <v>147766.22</v>
      </c>
      <c r="H37" s="109">
        <f t="shared" si="0"/>
        <v>86717</v>
      </c>
      <c r="I37" s="109">
        <f t="shared" si="0"/>
        <v>66527.100000000006</v>
      </c>
      <c r="J37" s="109">
        <f t="shared" si="0"/>
        <v>60037.1</v>
      </c>
      <c r="K37" s="109">
        <f t="shared" si="0"/>
        <v>80227</v>
      </c>
    </row>
    <row r="38" spans="1:11" ht="12.95" customHeight="1" x14ac:dyDescent="0.25">
      <c r="A38" s="54" t="s">
        <v>120</v>
      </c>
      <c r="B38" s="110"/>
      <c r="C38" s="110"/>
      <c r="D38" s="110"/>
      <c r="E38" s="110"/>
      <c r="F38" s="66"/>
      <c r="G38" s="66"/>
      <c r="H38" s="109"/>
      <c r="I38" s="109">
        <f>H37-I37</f>
        <v>20189.899999999994</v>
      </c>
      <c r="J38" s="109">
        <f>K37-J37</f>
        <v>20189.900000000001</v>
      </c>
      <c r="K38" s="109"/>
    </row>
    <row r="39" spans="1:11" ht="12.95" customHeight="1" x14ac:dyDescent="0.25">
      <c r="A39" s="173" t="s">
        <v>102</v>
      </c>
      <c r="B39" s="174">
        <f t="shared" ref="B39:G39" si="1">SUM(B37)</f>
        <v>136478.12</v>
      </c>
      <c r="C39" s="174">
        <f t="shared" si="1"/>
        <v>136478.12</v>
      </c>
      <c r="D39" s="174">
        <f t="shared" si="1"/>
        <v>54994.1</v>
      </c>
      <c r="E39" s="174">
        <f t="shared" si="1"/>
        <v>54994.1</v>
      </c>
      <c r="F39" s="174">
        <f t="shared" si="1"/>
        <v>147766.22</v>
      </c>
      <c r="G39" s="174">
        <f t="shared" si="1"/>
        <v>147766.22</v>
      </c>
      <c r="H39" s="174">
        <f>SUM(H37:H38)</f>
        <v>86717</v>
      </c>
      <c r="I39" s="174">
        <f>SUM(I37:I38)</f>
        <v>86717</v>
      </c>
      <c r="J39" s="174">
        <f>SUM(J37:J38)</f>
        <v>80227</v>
      </c>
      <c r="K39" s="174">
        <f>SUM(K37:K38)</f>
        <v>80227</v>
      </c>
    </row>
    <row r="41" spans="1:11" x14ac:dyDescent="0.25">
      <c r="A41" s="138" t="s">
        <v>254</v>
      </c>
      <c r="B41" s="138"/>
    </row>
    <row r="42" spans="1:11" x14ac:dyDescent="0.25">
      <c r="A42" s="4" t="s">
        <v>122</v>
      </c>
      <c r="B42" s="139">
        <f>+I38+I35</f>
        <v>24566.999999999993</v>
      </c>
    </row>
    <row r="43" spans="1:11" x14ac:dyDescent="0.25">
      <c r="A43" s="4" t="s">
        <v>123</v>
      </c>
      <c r="B43" s="34"/>
    </row>
    <row r="44" spans="1:11" x14ac:dyDescent="0.25">
      <c r="A44" s="4" t="s">
        <v>128</v>
      </c>
      <c r="B44" s="34">
        <v>2000</v>
      </c>
    </row>
    <row r="45" spans="1:11" x14ac:dyDescent="0.25">
      <c r="A45" s="4" t="s">
        <v>129</v>
      </c>
      <c r="B45" s="34">
        <v>1000</v>
      </c>
    </row>
    <row r="46" spans="1:11" x14ac:dyDescent="0.25">
      <c r="A46" s="4" t="s">
        <v>124</v>
      </c>
      <c r="B46" s="34"/>
    </row>
    <row r="47" spans="1:11" x14ac:dyDescent="0.25">
      <c r="A47" s="4" t="s">
        <v>255</v>
      </c>
      <c r="B47" s="34">
        <v>-61</v>
      </c>
    </row>
    <row r="48" spans="1:11" x14ac:dyDescent="0.25">
      <c r="A48" s="4" t="s">
        <v>130</v>
      </c>
      <c r="B48" s="34">
        <v>-8500</v>
      </c>
    </row>
    <row r="49" spans="1:2" x14ac:dyDescent="0.25">
      <c r="A49" s="4" t="s">
        <v>131</v>
      </c>
      <c r="B49" s="34">
        <v>-6500</v>
      </c>
    </row>
    <row r="50" spans="1:2" x14ac:dyDescent="0.25">
      <c r="A50" s="4" t="s">
        <v>125</v>
      </c>
      <c r="B50" s="140">
        <f>SUM(B42:B49)</f>
        <v>12505.999999999993</v>
      </c>
    </row>
    <row r="51" spans="1:2" ht="15.75" thickBot="1" x14ac:dyDescent="0.3">
      <c r="A51" s="4" t="s">
        <v>126</v>
      </c>
      <c r="B51" s="141">
        <f>B50*0.35</f>
        <v>4377.0999999999967</v>
      </c>
    </row>
    <row r="52" spans="1:2" ht="15.75" thickTop="1" x14ac:dyDescent="0.25">
      <c r="B52" s="36"/>
    </row>
    <row r="53" spans="1:2" x14ac:dyDescent="0.25">
      <c r="B53" s="36"/>
    </row>
  </sheetData>
  <mergeCells count="6">
    <mergeCell ref="J1:K1"/>
    <mergeCell ref="B1:C1"/>
    <mergeCell ref="D1:E1"/>
    <mergeCell ref="F1:G1"/>
    <mergeCell ref="A1:A2"/>
    <mergeCell ref="H1:I1"/>
  </mergeCells>
  <printOptions horizontalCentered="1"/>
  <pageMargins left="0.11811023622047245" right="0.11811023622047245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0"/>
  <sheetViews>
    <sheetView showGridLines="0" workbookViewId="0">
      <selection activeCell="A7" sqref="A7"/>
    </sheetView>
  </sheetViews>
  <sheetFormatPr baseColWidth="10" defaultRowHeight="15" x14ac:dyDescent="0.25"/>
  <cols>
    <col min="1" max="1" width="30.7109375" customWidth="1"/>
    <col min="2" max="2" width="10.7109375" style="36" customWidth="1"/>
    <col min="3" max="3" width="1.42578125" style="36" customWidth="1"/>
    <col min="4" max="4" width="30.7109375" customWidth="1"/>
    <col min="5" max="5" width="9.7109375" style="36" customWidth="1"/>
    <col min="6" max="6" width="1.7109375" style="4" customWidth="1"/>
    <col min="7" max="7" width="43.28515625" customWidth="1"/>
    <col min="8" max="8" width="9.5703125" style="36" customWidth="1"/>
    <col min="9" max="9" width="1.7109375" style="4" customWidth="1"/>
    <col min="10" max="10" width="25.42578125" customWidth="1"/>
    <col min="17" max="17" width="1.7109375" customWidth="1"/>
  </cols>
  <sheetData>
    <row r="1" spans="1:22" x14ac:dyDescent="0.25">
      <c r="A1" s="151" t="s">
        <v>160</v>
      </c>
      <c r="B1" s="152"/>
      <c r="C1" s="152"/>
      <c r="D1" s="152"/>
      <c r="E1" s="153"/>
      <c r="F1" s="42"/>
      <c r="G1" s="151" t="s">
        <v>37</v>
      </c>
      <c r="H1" s="153"/>
      <c r="I1" s="56"/>
      <c r="J1" s="151" t="s">
        <v>171</v>
      </c>
      <c r="K1" s="152"/>
      <c r="L1" s="152"/>
      <c r="M1" s="152"/>
      <c r="N1" s="152"/>
      <c r="O1" s="152"/>
      <c r="P1" s="153"/>
      <c r="Q1" s="62"/>
    </row>
    <row r="2" spans="1:22" x14ac:dyDescent="0.25">
      <c r="A2" s="154" t="s">
        <v>161</v>
      </c>
      <c r="B2" s="155"/>
      <c r="C2" s="155"/>
      <c r="D2" s="155"/>
      <c r="E2" s="156"/>
      <c r="F2" s="42"/>
      <c r="G2" s="154" t="s">
        <v>162</v>
      </c>
      <c r="H2" s="156"/>
      <c r="I2" s="56"/>
      <c r="J2" s="154" t="s">
        <v>162</v>
      </c>
      <c r="K2" s="155"/>
      <c r="L2" s="155"/>
      <c r="M2" s="155"/>
      <c r="N2" s="155"/>
      <c r="O2" s="155"/>
      <c r="P2" s="156"/>
      <c r="Q2" s="62"/>
    </row>
    <row r="3" spans="1:22" x14ac:dyDescent="0.25">
      <c r="A3" s="157"/>
      <c r="B3" s="158"/>
      <c r="C3" s="158"/>
      <c r="D3" s="158"/>
      <c r="E3" s="159"/>
      <c r="F3" s="42"/>
      <c r="G3" s="79"/>
      <c r="H3" s="77"/>
      <c r="I3" s="56"/>
      <c r="J3" s="84"/>
      <c r="K3" s="68"/>
      <c r="L3" s="68"/>
      <c r="M3" s="68"/>
      <c r="N3" s="68"/>
      <c r="O3" s="68"/>
      <c r="P3" s="111"/>
      <c r="Q3" s="62"/>
    </row>
    <row r="4" spans="1:22" x14ac:dyDescent="0.25">
      <c r="A4" s="78" t="s">
        <v>140</v>
      </c>
      <c r="B4" s="73"/>
      <c r="C4" s="74"/>
      <c r="D4" s="75" t="s">
        <v>151</v>
      </c>
      <c r="E4" s="77"/>
      <c r="F4" s="42"/>
      <c r="G4" s="84" t="s">
        <v>167</v>
      </c>
      <c r="H4" s="85">
        <v>79560</v>
      </c>
      <c r="I4" s="56"/>
      <c r="J4" s="167" t="s">
        <v>172</v>
      </c>
      <c r="K4" s="163" t="s">
        <v>188</v>
      </c>
      <c r="L4" s="164"/>
      <c r="M4" s="160" t="s">
        <v>207</v>
      </c>
      <c r="N4" s="161"/>
      <c r="O4" s="162"/>
      <c r="P4" s="170" t="s">
        <v>208</v>
      </c>
      <c r="Q4" s="63"/>
      <c r="R4" s="3"/>
      <c r="S4" s="3"/>
      <c r="T4" s="3"/>
      <c r="U4" s="3"/>
    </row>
    <row r="5" spans="1:22" x14ac:dyDescent="0.25">
      <c r="A5" s="78" t="s">
        <v>141</v>
      </c>
      <c r="B5" s="73"/>
      <c r="C5" s="74"/>
      <c r="D5" s="75" t="s">
        <v>152</v>
      </c>
      <c r="E5" s="77"/>
      <c r="F5" s="42"/>
      <c r="G5" s="84" t="s">
        <v>183</v>
      </c>
      <c r="H5" s="86">
        <v>-30000</v>
      </c>
      <c r="I5" s="56"/>
      <c r="J5" s="168"/>
      <c r="K5" s="165"/>
      <c r="L5" s="166"/>
      <c r="M5" s="160" t="s">
        <v>189</v>
      </c>
      <c r="N5" s="162"/>
      <c r="O5" s="112" t="s">
        <v>191</v>
      </c>
      <c r="P5" s="171"/>
      <c r="Q5" s="64"/>
      <c r="R5" s="43"/>
      <c r="S5" s="43"/>
      <c r="T5" s="43"/>
      <c r="U5" s="43"/>
      <c r="V5" s="41"/>
    </row>
    <row r="6" spans="1:22" x14ac:dyDescent="0.25">
      <c r="A6" s="79" t="s">
        <v>142</v>
      </c>
      <c r="B6" s="72">
        <v>34600</v>
      </c>
      <c r="C6" s="76"/>
      <c r="D6" s="71" t="s">
        <v>153</v>
      </c>
      <c r="E6" s="80">
        <v>8250</v>
      </c>
      <c r="F6" s="42"/>
      <c r="G6" s="87" t="s">
        <v>168</v>
      </c>
      <c r="H6" s="95">
        <f>SUM(H4:H5)</f>
        <v>49560</v>
      </c>
      <c r="I6" s="56"/>
      <c r="J6" s="169"/>
      <c r="K6" s="113" t="s">
        <v>186</v>
      </c>
      <c r="L6" s="113" t="s">
        <v>187</v>
      </c>
      <c r="M6" s="113" t="s">
        <v>190</v>
      </c>
      <c r="N6" s="113" t="s">
        <v>187</v>
      </c>
      <c r="O6" s="114" t="s">
        <v>192</v>
      </c>
      <c r="P6" s="172"/>
      <c r="Q6" s="62"/>
    </row>
    <row r="7" spans="1:22" x14ac:dyDescent="0.25">
      <c r="A7" s="79" t="s">
        <v>143</v>
      </c>
      <c r="B7" s="72">
        <v>679</v>
      </c>
      <c r="C7" s="76"/>
      <c r="D7" s="71"/>
      <c r="E7" s="80"/>
      <c r="F7" s="42"/>
      <c r="G7" s="84" t="s">
        <v>184</v>
      </c>
      <c r="H7" s="85">
        <v>-23960</v>
      </c>
      <c r="I7" s="56"/>
      <c r="J7" s="89" t="s">
        <v>173</v>
      </c>
      <c r="K7" s="96">
        <v>35000</v>
      </c>
      <c r="L7" s="72">
        <v>35000</v>
      </c>
      <c r="M7" s="96">
        <v>0</v>
      </c>
      <c r="N7" s="72">
        <v>0</v>
      </c>
      <c r="O7" s="96">
        <v>12000</v>
      </c>
      <c r="P7" s="97">
        <v>47000</v>
      </c>
      <c r="Q7" s="62"/>
    </row>
    <row r="8" spans="1:22" x14ac:dyDescent="0.25">
      <c r="A8" s="79" t="s">
        <v>144</v>
      </c>
      <c r="B8" s="72">
        <v>17188</v>
      </c>
      <c r="C8" s="76"/>
      <c r="D8" s="71" t="s">
        <v>154</v>
      </c>
      <c r="E8" s="80">
        <f>+'Planilla '!I35</f>
        <v>4377.1000000000004</v>
      </c>
      <c r="F8" s="42"/>
      <c r="G8" s="84" t="s">
        <v>163</v>
      </c>
      <c r="H8" s="85"/>
      <c r="I8" s="56"/>
      <c r="J8" s="90" t="s">
        <v>174</v>
      </c>
      <c r="K8" s="98"/>
      <c r="L8" s="99"/>
      <c r="M8" s="98"/>
      <c r="N8" s="99"/>
      <c r="O8" s="98"/>
      <c r="P8" s="100"/>
      <c r="Q8" s="62"/>
    </row>
    <row r="9" spans="1:22" x14ac:dyDescent="0.25">
      <c r="A9" s="79" t="s">
        <v>145</v>
      </c>
      <c r="B9" s="72">
        <v>750</v>
      </c>
      <c r="C9" s="76"/>
      <c r="D9" s="71" t="s">
        <v>182</v>
      </c>
      <c r="E9" s="80">
        <v>4900</v>
      </c>
      <c r="F9" s="42"/>
      <c r="G9" s="87" t="s">
        <v>164</v>
      </c>
      <c r="H9" s="85"/>
      <c r="I9" s="56"/>
      <c r="J9" s="90" t="s">
        <v>175</v>
      </c>
      <c r="K9" s="101">
        <v>35000</v>
      </c>
      <c r="L9" s="72">
        <v>35000</v>
      </c>
      <c r="M9" s="101">
        <v>0</v>
      </c>
      <c r="N9" s="72">
        <v>0</v>
      </c>
      <c r="O9" s="101">
        <v>12000</v>
      </c>
      <c r="P9" s="102">
        <v>47000</v>
      </c>
      <c r="Q9" s="62"/>
    </row>
    <row r="10" spans="1:22" x14ac:dyDescent="0.25">
      <c r="A10" s="79" t="s">
        <v>146</v>
      </c>
      <c r="B10" s="72">
        <v>29000</v>
      </c>
      <c r="C10" s="76"/>
      <c r="D10" s="71" t="s">
        <v>156</v>
      </c>
      <c r="E10" s="77">
        <v>2000</v>
      </c>
      <c r="F10" s="42"/>
      <c r="G10" s="84" t="s">
        <v>205</v>
      </c>
      <c r="H10" s="85">
        <v>606</v>
      </c>
      <c r="I10" s="56"/>
      <c r="J10" s="90" t="s">
        <v>177</v>
      </c>
      <c r="K10" s="101"/>
      <c r="L10" s="72"/>
      <c r="M10" s="101"/>
      <c r="N10" s="72"/>
      <c r="O10" s="101"/>
      <c r="P10" s="102"/>
      <c r="Q10" s="62"/>
    </row>
    <row r="11" spans="1:22" x14ac:dyDescent="0.25">
      <c r="A11" s="78" t="s">
        <v>149</v>
      </c>
      <c r="B11" s="47">
        <f>SUM(B6:B10)</f>
        <v>82217</v>
      </c>
      <c r="C11" s="74"/>
      <c r="D11" s="75" t="s">
        <v>155</v>
      </c>
      <c r="E11" s="107">
        <f>SUM(E6:E10)</f>
        <v>19527.099999999999</v>
      </c>
      <c r="F11" s="42"/>
      <c r="G11" s="84" t="s">
        <v>206</v>
      </c>
      <c r="H11" s="85">
        <v>61</v>
      </c>
      <c r="I11" s="56"/>
      <c r="J11" s="90" t="s">
        <v>176</v>
      </c>
      <c r="K11" s="101"/>
      <c r="L11" s="72"/>
      <c r="M11" s="101"/>
      <c r="N11" s="72"/>
      <c r="O11" s="101"/>
      <c r="P11" s="102"/>
      <c r="Q11" s="62"/>
    </row>
    <row r="12" spans="1:22" x14ac:dyDescent="0.25">
      <c r="A12" s="78" t="s">
        <v>147</v>
      </c>
      <c r="B12" s="72"/>
      <c r="C12" s="76"/>
      <c r="D12" s="75" t="s">
        <v>194</v>
      </c>
      <c r="E12" s="107">
        <f>SUM(E11)</f>
        <v>19527.099999999999</v>
      </c>
      <c r="F12" s="42"/>
      <c r="G12" s="84" t="s">
        <v>185</v>
      </c>
      <c r="H12" s="85">
        <v>-1000</v>
      </c>
      <c r="I12" s="56"/>
      <c r="J12" s="90" t="s">
        <v>178</v>
      </c>
      <c r="K12" s="101"/>
      <c r="L12" s="72"/>
      <c r="M12" s="101">
        <v>1000</v>
      </c>
      <c r="N12" s="72">
        <v>1000</v>
      </c>
      <c r="O12" s="101">
        <v>-1000</v>
      </c>
      <c r="P12" s="102"/>
      <c r="Q12" s="62"/>
    </row>
    <row r="13" spans="1:22" x14ac:dyDescent="0.25">
      <c r="A13" s="79" t="s">
        <v>148</v>
      </c>
      <c r="B13" s="72">
        <v>4500</v>
      </c>
      <c r="C13" s="76"/>
      <c r="D13" s="75"/>
      <c r="E13" s="77"/>
      <c r="F13" s="42"/>
      <c r="G13" s="87" t="s">
        <v>165</v>
      </c>
      <c r="H13" s="85"/>
      <c r="I13" s="56"/>
      <c r="J13" s="90" t="s">
        <v>179</v>
      </c>
      <c r="K13" s="98"/>
      <c r="L13" s="99"/>
      <c r="M13" s="98"/>
      <c r="N13" s="99"/>
      <c r="O13" s="98">
        <f>+H19</f>
        <v>20189.900000000001</v>
      </c>
      <c r="P13" s="100">
        <f>+O13</f>
        <v>20189.900000000001</v>
      </c>
      <c r="Q13" s="62"/>
    </row>
    <row r="14" spans="1:22" ht="15.75" thickBot="1" x14ac:dyDescent="0.3">
      <c r="A14" s="78" t="s">
        <v>150</v>
      </c>
      <c r="B14" s="47">
        <v>4500</v>
      </c>
      <c r="C14" s="74"/>
      <c r="D14" s="75" t="s">
        <v>157</v>
      </c>
      <c r="E14" s="77">
        <f>+P14</f>
        <v>67189.899999999994</v>
      </c>
      <c r="F14" s="42"/>
      <c r="G14" s="84" t="s">
        <v>91</v>
      </c>
      <c r="H14" s="85">
        <v>-200</v>
      </c>
      <c r="I14" s="56"/>
      <c r="J14" s="91" t="s">
        <v>180</v>
      </c>
      <c r="K14" s="103">
        <v>35000</v>
      </c>
      <c r="L14" s="46">
        <v>35000</v>
      </c>
      <c r="M14" s="103">
        <v>1000</v>
      </c>
      <c r="N14" s="46">
        <v>1000</v>
      </c>
      <c r="O14" s="103">
        <f>SUM(O9:O13)</f>
        <v>31189.9</v>
      </c>
      <c r="P14" s="104">
        <f>+P13+P9</f>
        <v>67189.899999999994</v>
      </c>
      <c r="Q14" s="62"/>
    </row>
    <row r="15" spans="1:22" ht="16.5" thickTop="1" thickBot="1" x14ac:dyDescent="0.3">
      <c r="A15" s="78" t="s">
        <v>159</v>
      </c>
      <c r="B15" s="46">
        <v>86717</v>
      </c>
      <c r="C15" s="74"/>
      <c r="D15" s="75" t="s">
        <v>158</v>
      </c>
      <c r="E15" s="81">
        <f>+E14+E12</f>
        <v>86717</v>
      </c>
      <c r="F15" s="42"/>
      <c r="G15" s="87" t="s">
        <v>169</v>
      </c>
      <c r="H15" s="95">
        <f>SUM(H6:H14)</f>
        <v>25067</v>
      </c>
      <c r="I15" s="56"/>
      <c r="J15" s="92"/>
      <c r="K15" s="115"/>
      <c r="L15" s="115"/>
      <c r="M15" s="115"/>
      <c r="N15" s="115"/>
      <c r="O15" s="115"/>
      <c r="P15" s="116"/>
      <c r="Q15" s="62"/>
    </row>
    <row r="16" spans="1:22" ht="16.5" thickTop="1" thickBot="1" x14ac:dyDescent="0.3">
      <c r="A16" s="92"/>
      <c r="B16" s="82"/>
      <c r="C16" s="82"/>
      <c r="D16" s="115"/>
      <c r="E16" s="83"/>
      <c r="F16" s="42"/>
      <c r="G16" s="84" t="s">
        <v>193</v>
      </c>
      <c r="H16" s="86">
        <v>-500</v>
      </c>
      <c r="I16" s="56"/>
      <c r="J16" s="71"/>
      <c r="K16" s="71"/>
      <c r="L16" s="71"/>
      <c r="M16" s="71"/>
      <c r="N16" s="71"/>
      <c r="O16" s="71"/>
      <c r="P16" s="71"/>
      <c r="Q16" s="62"/>
    </row>
    <row r="17" spans="1:17" x14ac:dyDescent="0.25">
      <c r="A17" s="79"/>
      <c r="B17" s="72"/>
      <c r="C17" s="72"/>
      <c r="D17" s="71"/>
      <c r="E17" s="72"/>
      <c r="F17" s="42"/>
      <c r="G17" s="87" t="s">
        <v>170</v>
      </c>
      <c r="H17" s="95">
        <f>SUM(H15:H16)</f>
        <v>24567</v>
      </c>
      <c r="I17" s="56"/>
      <c r="J17" s="71"/>
      <c r="K17" s="71"/>
      <c r="L17" s="71"/>
      <c r="M17" s="71"/>
      <c r="N17" s="71"/>
      <c r="O17" s="71"/>
      <c r="P17" s="71"/>
      <c r="Q17" s="62"/>
    </row>
    <row r="18" spans="1:17" x14ac:dyDescent="0.25">
      <c r="A18" s="71"/>
      <c r="B18" s="72"/>
      <c r="C18" s="72"/>
      <c r="D18" s="71"/>
      <c r="E18" s="72"/>
      <c r="F18" s="42"/>
      <c r="G18" s="79" t="s">
        <v>166</v>
      </c>
      <c r="H18" s="88">
        <f>-'Planilla '!G35</f>
        <v>-4377.0999999999967</v>
      </c>
      <c r="I18" s="56"/>
      <c r="J18" s="41"/>
      <c r="K18" s="41"/>
      <c r="L18" s="41"/>
      <c r="M18" s="41"/>
      <c r="N18" s="41"/>
      <c r="O18" s="41"/>
      <c r="P18" s="41"/>
      <c r="Q18" s="62"/>
    </row>
    <row r="19" spans="1:17" ht="15.75" thickBot="1" x14ac:dyDescent="0.3">
      <c r="A19" s="71"/>
      <c r="B19" s="72"/>
      <c r="C19" s="72"/>
      <c r="D19" s="71"/>
      <c r="E19" s="72"/>
      <c r="F19" s="42"/>
      <c r="G19" s="87" t="s">
        <v>120</v>
      </c>
      <c r="H19" s="81">
        <f>SUM(H17:H18)</f>
        <v>20189.900000000001</v>
      </c>
      <c r="I19" s="56"/>
      <c r="J19" s="41"/>
      <c r="K19" s="41"/>
      <c r="L19" s="41"/>
      <c r="M19" s="41"/>
      <c r="N19" s="41"/>
      <c r="O19" s="41"/>
      <c r="P19" s="41"/>
      <c r="Q19" s="62"/>
    </row>
    <row r="20" spans="1:17" ht="16.5" thickTop="1" thickBot="1" x14ac:dyDescent="0.3">
      <c r="A20" s="41"/>
      <c r="B20" s="45"/>
      <c r="C20" s="45"/>
      <c r="D20" s="41"/>
      <c r="E20" s="45"/>
      <c r="F20" s="42"/>
      <c r="G20" s="92"/>
      <c r="H20" s="83"/>
      <c r="I20" s="117"/>
      <c r="J20" s="41"/>
      <c r="K20" s="41"/>
      <c r="L20" s="41"/>
      <c r="M20" s="41"/>
      <c r="N20" s="41"/>
      <c r="O20" s="41"/>
      <c r="P20" s="41"/>
      <c r="Q20" s="62"/>
    </row>
    <row r="21" spans="1:17" x14ac:dyDescent="0.25">
      <c r="A21" s="57"/>
      <c r="B21" s="58"/>
      <c r="C21" s="58"/>
      <c r="D21" s="59"/>
      <c r="E21" s="58"/>
      <c r="F21" s="59"/>
      <c r="G21" s="57"/>
      <c r="H21" s="60"/>
      <c r="I21" s="61"/>
      <c r="J21" s="59"/>
      <c r="K21" s="57"/>
      <c r="L21" s="57"/>
      <c r="M21" s="57"/>
      <c r="N21" s="57"/>
      <c r="O21" s="57"/>
      <c r="P21" s="57"/>
      <c r="Q21" s="57"/>
    </row>
    <row r="22" spans="1:17" x14ac:dyDescent="0.25">
      <c r="A22" s="150"/>
      <c r="B22" s="150"/>
      <c r="C22" s="93"/>
      <c r="E22" s="45"/>
      <c r="F22" s="55"/>
      <c r="J22" s="41"/>
    </row>
    <row r="23" spans="1:17" x14ac:dyDescent="0.25">
      <c r="A23" s="65"/>
      <c r="B23" s="67"/>
      <c r="C23" s="67"/>
      <c r="D23" s="41"/>
      <c r="E23" s="45"/>
      <c r="F23" s="55"/>
      <c r="H23" s="45"/>
      <c r="J23" s="41"/>
    </row>
    <row r="24" spans="1:17" x14ac:dyDescent="0.25">
      <c r="A24" s="68"/>
      <c r="B24" s="69"/>
      <c r="C24" s="69"/>
      <c r="J24" s="41"/>
    </row>
    <row r="25" spans="1:17" x14ac:dyDescent="0.25">
      <c r="A25" s="68"/>
      <c r="B25" s="69"/>
      <c r="C25" s="69"/>
      <c r="J25" s="41"/>
    </row>
    <row r="26" spans="1:17" x14ac:dyDescent="0.25">
      <c r="A26" s="68"/>
      <c r="B26" s="69"/>
      <c r="C26" s="69"/>
      <c r="G26" s="41"/>
      <c r="H26" s="45"/>
      <c r="I26" s="55"/>
      <c r="J26" s="41"/>
    </row>
    <row r="27" spans="1:17" x14ac:dyDescent="0.25">
      <c r="A27" s="68"/>
      <c r="B27" s="69"/>
      <c r="C27" s="69"/>
    </row>
    <row r="28" spans="1:17" x14ac:dyDescent="0.25">
      <c r="A28" s="68"/>
      <c r="B28" s="69"/>
      <c r="C28" s="69"/>
    </row>
    <row r="29" spans="1:17" x14ac:dyDescent="0.25">
      <c r="A29" s="70"/>
      <c r="B29" s="69"/>
      <c r="C29" s="69"/>
    </row>
    <row r="30" spans="1:17" x14ac:dyDescent="0.25">
      <c r="A30" s="68"/>
      <c r="B30" s="69"/>
      <c r="C30" s="69"/>
    </row>
    <row r="31" spans="1:17" x14ac:dyDescent="0.25">
      <c r="A31" s="68"/>
      <c r="B31" s="69"/>
      <c r="C31" s="69"/>
    </row>
    <row r="32" spans="1:17" x14ac:dyDescent="0.25">
      <c r="A32" s="68"/>
      <c r="B32" s="69"/>
      <c r="C32" s="69"/>
    </row>
    <row r="33" spans="1:3" x14ac:dyDescent="0.25">
      <c r="A33" s="70"/>
      <c r="B33" s="69"/>
      <c r="C33" s="69"/>
    </row>
    <row r="34" spans="1:3" x14ac:dyDescent="0.25">
      <c r="A34" s="68"/>
      <c r="B34" s="69"/>
      <c r="C34" s="69"/>
    </row>
    <row r="35" spans="1:3" x14ac:dyDescent="0.25">
      <c r="A35" s="68"/>
      <c r="B35" s="69"/>
      <c r="C35" s="69"/>
    </row>
    <row r="36" spans="1:3" x14ac:dyDescent="0.25">
      <c r="A36" s="68"/>
      <c r="B36" s="69"/>
      <c r="C36" s="69"/>
    </row>
    <row r="37" spans="1:3" x14ac:dyDescent="0.25">
      <c r="A37" s="68"/>
      <c r="B37" s="69"/>
      <c r="C37" s="69"/>
    </row>
    <row r="38" spans="1:3" x14ac:dyDescent="0.25">
      <c r="A38" s="71"/>
      <c r="B38" s="72"/>
      <c r="C38" s="72"/>
    </row>
    <row r="39" spans="1:3" x14ac:dyDescent="0.25">
      <c r="A39" s="70"/>
      <c r="B39" s="73"/>
      <c r="C39" s="73"/>
    </row>
    <row r="40" spans="1:3" x14ac:dyDescent="0.25">
      <c r="A40" s="65"/>
      <c r="B40" s="67"/>
      <c r="C40" s="67"/>
    </row>
  </sheetData>
  <mergeCells count="13">
    <mergeCell ref="A22:B22"/>
    <mergeCell ref="J1:P1"/>
    <mergeCell ref="J2:P2"/>
    <mergeCell ref="A2:E2"/>
    <mergeCell ref="A3:E3"/>
    <mergeCell ref="G1:H1"/>
    <mergeCell ref="G2:H2"/>
    <mergeCell ref="A1:E1"/>
    <mergeCell ref="M4:O4"/>
    <mergeCell ref="K4:L5"/>
    <mergeCell ref="J4:J6"/>
    <mergeCell ref="P4:P6"/>
    <mergeCell ref="M5:N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</vt:lpstr>
      <vt:lpstr>Enunciado</vt:lpstr>
      <vt:lpstr>Registrac. Cbles</vt:lpstr>
      <vt:lpstr>Planilla </vt:lpstr>
      <vt:lpstr>Estados Contables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</dc:creator>
  <cp:lastModifiedBy>silvana solis</cp:lastModifiedBy>
  <cp:lastPrinted>2018-09-14T15:09:22Z</cp:lastPrinted>
  <dcterms:created xsi:type="dcterms:W3CDTF">2012-11-08T10:24:31Z</dcterms:created>
  <dcterms:modified xsi:type="dcterms:W3CDTF">2019-08-14T13:32:47Z</dcterms:modified>
</cp:coreProperties>
</file>